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10" sheetId="1" r:id="rId1"/>
    <sheet name="11" sheetId="2" r:id="rId2"/>
    <sheet name="12" sheetId="3" r:id="rId3"/>
    <sheet name="13" sheetId="4" r:id="rId4"/>
    <sheet name="14" sheetId="5" r:id="rId5"/>
    <sheet name="15" sheetId="6" r:id="rId6"/>
    <sheet name="15 внебюджет" sheetId="7" state="hidden" r:id="rId7"/>
  </sheets>
  <definedNames>
    <definedName name="_xlnm.Print_Titles" localSheetId="0">'10'!$10:$13</definedName>
    <definedName name="_xlnm.Print_Titles" localSheetId="5">'15'!$10:$13</definedName>
    <definedName name="_xlnm.Print_Area" localSheetId="0">'10'!$A$1:$AN$1091</definedName>
    <definedName name="_xlnm.Print_Area" localSheetId="3">'13'!$A$1:$J$16</definedName>
    <definedName name="_xlnm.Print_Area" localSheetId="4">'14'!$A$1:$G$29</definedName>
    <definedName name="_xlnm.Print_Area" localSheetId="5">'15'!$A$1:$AN$1161</definedName>
  </definedNames>
  <calcPr fullCalcOnLoad="1"/>
</workbook>
</file>

<file path=xl/comments1.xml><?xml version="1.0" encoding="utf-8"?>
<comments xmlns="http://schemas.openxmlformats.org/spreadsheetml/2006/main">
  <authors>
    <author/>
  </authors>
  <commentList>
    <comment ref="D214" authorId="0">
      <text>
        <r>
          <rPr>
            <b/>
            <sz val="9"/>
            <color indexed="8"/>
            <rFont val="Times New Roman"/>
            <family val="1"/>
          </rPr>
          <t>здесь общая сумма с минздравом и минсоцоп, сумму должны прислать отчетом, сверить по приложению к ГП</t>
        </r>
      </text>
    </comment>
    <comment ref="G214" authorId="0">
      <text>
        <r>
          <rPr>
            <b/>
            <sz val="8"/>
            <color indexed="8"/>
            <rFont val="Times New Roman"/>
            <family val="1"/>
          </rPr>
          <t>наши смотрим по распечатанной пбс (МОНИТОРИНГ)</t>
        </r>
      </text>
    </comment>
    <comment ref="H214" authorId="0">
      <text>
        <r>
          <rPr>
            <b/>
            <sz val="8"/>
            <color indexed="8"/>
            <rFont val="Times New Roman"/>
            <family val="1"/>
          </rPr>
          <t>наши смотрим по распечатанной пбс (МОНИТОРИНГ) + данные мин соц и спорта</t>
        </r>
      </text>
    </comment>
    <comment ref="A360" authorId="0">
      <text>
        <r>
          <rPr>
            <b/>
            <sz val="9"/>
            <color indexed="8"/>
            <rFont val="Times New Roman"/>
            <family val="1"/>
          </rPr>
          <t xml:space="preserve">user:
</t>
        </r>
        <r>
          <rPr>
            <sz val="9"/>
            <color indexed="8"/>
            <rFont val="Times New Roman"/>
            <family val="1"/>
          </rPr>
          <t>по пбс итог 61721,09811 из них делем федер и краевой, где смотрим край????</t>
        </r>
      </text>
    </comment>
    <comment ref="A802" authorId="0">
      <text>
        <r>
          <rPr>
            <b/>
            <sz val="9"/>
            <color indexed="8"/>
            <rFont val="Times New Roman"/>
            <family val="1"/>
          </rPr>
          <t xml:space="preserve">user:
</t>
        </r>
        <r>
          <rPr>
            <sz val="9"/>
            <color indexed="8"/>
            <rFont val="Times New Roman"/>
            <family val="1"/>
          </rPr>
          <t>где федеральные деньги посмотреть</t>
        </r>
      </text>
    </comment>
  </commentList>
</comments>
</file>

<file path=xl/comments3.xml><?xml version="1.0" encoding="utf-8"?>
<comments xmlns="http://schemas.openxmlformats.org/spreadsheetml/2006/main">
  <authors>
    <author/>
  </authors>
  <commentList>
    <comment ref="B35" authorId="0">
      <text>
        <r>
          <rPr>
            <b/>
            <sz val="9"/>
            <color indexed="8"/>
            <rFont val="Times New Roman"/>
            <family val="1"/>
          </rPr>
          <t xml:space="preserve">Баранова ИА:
</t>
        </r>
        <r>
          <rPr>
            <sz val="9"/>
            <color indexed="8"/>
            <rFont val="Times New Roman"/>
            <family val="1"/>
          </rPr>
          <t>Макстмов- меняют название</t>
        </r>
      </text>
    </comment>
  </commentList>
</comments>
</file>

<file path=xl/comments6.xml><?xml version="1.0" encoding="utf-8"?>
<comments xmlns="http://schemas.openxmlformats.org/spreadsheetml/2006/main">
  <authors>
    <author/>
  </authors>
  <commentList>
    <comment ref="I247" authorId="0">
      <text>
        <r>
          <rPr>
            <b/>
            <sz val="9"/>
            <color indexed="8"/>
            <rFont val="Times New Roman"/>
            <family val="1"/>
          </rPr>
          <t>здесь общая сумма с минздравом и минсоцоп, сумму должны прислать отчетом, сверить по приложению к ГП</t>
        </r>
      </text>
    </comment>
    <comment ref="M247" authorId="0">
      <text>
        <r>
          <rPr>
            <b/>
            <sz val="8"/>
            <color indexed="8"/>
            <rFont val="Times New Roman"/>
            <family val="1"/>
          </rPr>
          <t>наши смотрим по распечатанной пбс (МОНИТОРИНГ) + данные мин соц и спорта</t>
        </r>
      </text>
    </comment>
  </commentList>
</comments>
</file>

<file path=xl/sharedStrings.xml><?xml version="1.0" encoding="utf-8"?>
<sst xmlns="http://schemas.openxmlformats.org/spreadsheetml/2006/main" count="6840" uniqueCount="1132">
  <si>
    <t>Таблица 10</t>
  </si>
  <si>
    <t xml:space="preserve">Приложение                                                   к приказу Министерства образования и науки Камчатского края </t>
  </si>
  <si>
    <t>Мониторинг реализации государственной программы</t>
  </si>
  <si>
    <t>Наименование государственной программы:                                                                                                                                                      "Развитие образования в Камчатском крае на 2014-2020 годы"</t>
  </si>
  <si>
    <t>отчетный период                              январь - декабрь 2015 г.</t>
  </si>
  <si>
    <t>% исполнения</t>
  </si>
  <si>
    <t>Ответственный исполнитель: Сивак В.И.</t>
  </si>
  <si>
    <t>№</t>
  </si>
  <si>
    <t>Наименование основного мероприятия, КВЦП,   контрольного события программы</t>
  </si>
  <si>
    <t>Расходы на реализацию государственной программы,
тыс. руб.</t>
  </si>
  <si>
    <r>
      <t xml:space="preserve">Код бюд-жетной класси-фика-
ции </t>
    </r>
    <r>
      <rPr>
        <vertAlign val="superscript"/>
        <sz val="7.5"/>
        <rFont val="Times New Roman"/>
        <family val="1"/>
      </rPr>
      <t>2</t>
    </r>
  </si>
  <si>
    <t>Ответственный исполнитель
(ИОГВ/
Ф.И.О.)</t>
  </si>
  <si>
    <t>Ожидаемый результат реализации мероприятия</t>
  </si>
  <si>
    <t>Факт начала реализации мероприятия</t>
  </si>
  <si>
    <t>Факт окончания реализации мероприятия, наступления контрольного события</t>
  </si>
  <si>
    <t>Заключено контрактов на отчетную дату, тыс.руб.</t>
  </si>
  <si>
    <t>Примечание</t>
  </si>
  <si>
    <t>2015 год, квартал</t>
  </si>
  <si>
    <t>2016 год, квартал</t>
  </si>
  <si>
    <t>всего</t>
  </si>
  <si>
    <t>предусмотрено</t>
  </si>
  <si>
    <t>N+1</t>
  </si>
  <si>
    <t>N+2</t>
  </si>
  <si>
    <t>профинансировано</t>
  </si>
  <si>
    <t>освоено</t>
  </si>
  <si>
    <t>8</t>
  </si>
  <si>
    <t>Государственная программа "Развитие образования в Камчатском крае на 2014-2020 годы"</t>
  </si>
  <si>
    <t>Всего:</t>
  </si>
  <si>
    <t>федеральный бюджет</t>
  </si>
  <si>
    <t>краевой бюджет</t>
  </si>
  <si>
    <t>местные бюджеты</t>
  </si>
  <si>
    <t>планируемые объемы обязательств федерального бюджета</t>
  </si>
  <si>
    <t>1.</t>
  </si>
  <si>
    <t>Подпрограмма 1 «Развитие дошкольного, общего образования и дополнительного образования детей в Камчатском крае»</t>
  </si>
  <si>
    <t>х</t>
  </si>
  <si>
    <t>1.1</t>
  </si>
  <si>
    <t xml:space="preserve">Основное мероприятие 1.1. «Развитие дошкольного образования» </t>
  </si>
  <si>
    <t>Министерство образования и науки Камчатского края / Сивак В.И., министр</t>
  </si>
  <si>
    <t>Обеспечение равного доступа к услугам дошкольного  образования детей в возрасте от 3 до 7 лет независимо от их места жительства, состояния здоровья и социально-экономического положения их семей</t>
  </si>
  <si>
    <t>государственные внебюджетные фонды</t>
  </si>
  <si>
    <t>юридические лица</t>
  </si>
  <si>
    <t>Контрольное событие «Ликвидация очереди в дошкольные образовательные организации в Камчатском крае для детей в возрасте от 3 до 7 лет»</t>
  </si>
  <si>
    <t>01.09.2014</t>
  </si>
  <si>
    <t>1.1.1</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</si>
  <si>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</si>
  <si>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81307010214026500</t>
  </si>
  <si>
    <t>Министерство образования и науки Камчатского края / Николенко Н.Н., начальник  отдела экономики и межбюджетных трансфертов - главный бухгалтер</t>
  </si>
  <si>
    <t>Финансовое обеспечение деятельности муниципальных дошкольных образовательных организаций, в том числе оплата труда, приобретение учебников и учебных пособий, средств обучения, игр, игрушек, в соответствии с установленными в Камчатском крае нормативами</t>
  </si>
  <si>
    <t>01.01.2015</t>
  </si>
  <si>
    <t>31.12.2017</t>
  </si>
  <si>
    <t>V</t>
  </si>
  <si>
    <t>1.1.2</t>
  </si>
  <si>
    <t>Мероприятие 1.1.2 Финансовое обеспечение исполнения органами местного самоуправления переданных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</si>
  <si>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81307010214022500</t>
  </si>
  <si>
    <t>Министерство образования и науки Камчатского края / Николенко Н.Н., начальник отдела  экономики и межбюджетных трансфертов - главный бухгалтер</t>
  </si>
  <si>
    <t>Доплата к заработной плате педагогическим работникам муниципальных образовательных учреждений, имеющим ученые степени доктора наук, кандидата наук, государственные награды СССР, РСФСР и Российской Федерации</t>
  </si>
  <si>
    <t>1.1.3</t>
  </si>
  <si>
    <t>Мероприятие 1.1.3 Компенсация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</si>
  <si>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81310040214024500,81310040212042300</t>
  </si>
  <si>
    <t>Возмещение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</si>
  <si>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1.1.4</t>
  </si>
  <si>
    <t>Мероприятие 1.1.4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t>
  </si>
  <si>
    <t>81307010210999200</t>
  </si>
  <si>
    <t>Министерство образования и науки Камчатского края/ Прозорова Е.В., начальник отдела региональной политики и образовательных программ</t>
  </si>
  <si>
    <t>Создание условий для перехода на ФГОС дошкольного образования</t>
  </si>
  <si>
    <t>1.1.5</t>
  </si>
  <si>
    <t>Мероприятие 1.1.5 Субсидии органам местного самоуправления на реализацию муниципальных целевых программ развития дошкольного образования</t>
  </si>
  <si>
    <t>81307010214006500</t>
  </si>
  <si>
    <t>Министерство образования и науки Камчатского края/ Прозорова Е.В.,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</si>
  <si>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Развитие муниципальных систем дошкольного образования</t>
  </si>
  <si>
    <t>1.1.6</t>
  </si>
  <si>
    <t>Мероприятие 1.1.6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</si>
  <si>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81307010214004500</t>
  </si>
  <si>
    <t>Повышение оплаты труда отдельным категориям работников дошкольных учреждений, финансируемых из местных бюджетов</t>
  </si>
  <si>
    <t>1.2</t>
  </si>
  <si>
    <t>Основное мероприятие 1.2. «Развитие общего образования»</t>
  </si>
  <si>
    <t>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</si>
  <si>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Контрольное событие 1.2.                                  «Начало обучения всех учащихся 5-х классов общеобразовательных организаций в Камчатском крае по федеральным государственным образовательным стандартам основного общего образования»</t>
  </si>
  <si>
    <t>1.2.1</t>
  </si>
  <si>
    <t>Мероприятие 1.2.1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</si>
  <si>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81307020214019500, 81307020214020500</t>
  </si>
  <si>
    <t>Финансовое обеспечение деятельности муниципальных общеобразовательных организациий, включая расходы на оплату труда, приобретение учебников и учебных пособий, средств обучения, игр, игрушек, в соответствии с установленными в Камчатском крае нормативами</t>
  </si>
  <si>
    <t>1.2.2</t>
  </si>
  <si>
    <t>Мероприятие 1.2.2 Финансовое обеспечение государственного задания и обеспечение развития подведомственных организаций, реализующих программы общего образования</t>
  </si>
  <si>
    <t>81307020211014100, 81207020211014200, 81307020211014300, 81307020211014600, 81307020211014800</t>
  </si>
  <si>
    <t>Государственное обеспечение деятельности подведомственных организаций, реализующих программы общего образования</t>
  </si>
  <si>
    <t>1.2.3</t>
  </si>
  <si>
    <t>Мероприятие 1.2.3 Издание, приобретение и доставка учебной и учебно-методической литературы  в образовательные учреждения в Камчатском крае</t>
  </si>
  <si>
    <t>81307020210999200</t>
  </si>
  <si>
    <t>Создание в общеобразовательных учреждениях условий для изучения языков коренных малочисленных народов Севера. Создание условий для качественной подготовки выпускников 9-х, 11-х классов общеобразовательных учреждений Камчатского края к государственной итоговой аттестации.</t>
  </si>
  <si>
    <t>01.03.2015</t>
  </si>
  <si>
    <t>1.2.4</t>
  </si>
  <si>
    <t>Мероприятие 1.2.4 Участие, организация и проведение мероприятий, направленных на создание условий, обеспечивающих инновационный характер образования</t>
  </si>
  <si>
    <t>81307090211014600, 81307090211014200</t>
  </si>
  <si>
    <t>Министерство образования и науки Камчатского края / Прозорова Е.В., начальник отдела региональной политики и образовательных программ</t>
  </si>
  <si>
    <t>Инновационное развитие региональной системы образования</t>
  </si>
  <si>
    <t>1.2.5</t>
  </si>
  <si>
    <t>Мероприятие 1.2.5 Обеспечение общеобразовательных учреждений в  Камчатском крае доступом к сети Интернет</t>
  </si>
  <si>
    <t>81307020210999242</t>
  </si>
  <si>
    <t>Обеспечение круглосуточного неограниченного доступа к информации сети Интернет  общеобразовательным учреждениям Камчатского края; увеличение пропускной способности для школ - участников проекта "Дистанционное обучение школьников Камчатского края с использованием сети Интернет".</t>
  </si>
  <si>
    <t>01.02.2015</t>
  </si>
  <si>
    <t>1.2.6</t>
  </si>
  <si>
    <t>Мероприятие 1.2.6 Развитие системы дистанционного обучения детей</t>
  </si>
  <si>
    <t>81307090211014600, 81307090210999242</t>
  </si>
  <si>
    <t>Министерство образования и науки Камчатского края / Прозорова Е.В.,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</si>
  <si>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Организация доступа к информационным ресурсам дистанционного образования школьников с использованием сети Интернет</t>
  </si>
  <si>
    <t>1.2.7</t>
  </si>
  <si>
    <t>Мероприятие 1.2.7 Субсидии органам местного самоуправления на реализацию муниципальных целевых программ развития общего образования</t>
  </si>
  <si>
    <t>81307020214006500</t>
  </si>
  <si>
    <t>Министерство образования и науки Камчатского края / Прозорова Е.В.,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</si>
  <si>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Развитие муниципальных систем общего образования</t>
  </si>
  <si>
    <t>1.2.8</t>
  </si>
  <si>
    <t>Мероприятие 1.2.8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</si>
  <si>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81307020214004500</t>
  </si>
  <si>
    <t>Министерство образования и науки Камчатского края / Николенко Н.Н., начальник отдела экономического, бухгалтерского и ресурсного обеспечения - главный бухгалтер</t>
  </si>
  <si>
    <t>Повышение оплаты труда отдельным категориям работников общеобразовательных учреждений, финансируемых из местных бюджетов</t>
  </si>
  <si>
    <t>01.01.2014</t>
  </si>
  <si>
    <t>31.12.2016</t>
  </si>
  <si>
    <t>1.3.</t>
  </si>
  <si>
    <t>Основное мероприятие 1.3. «Развитие сферы дополнительного образования и социализации детей»</t>
  </si>
  <si>
    <t>Министерство образования и науки Камчатского края / Короткова А.Ю., заместитель министра</t>
  </si>
  <si>
    <t>Обеспечение равного доступа к услугам  дополнительного образования детей независимо от их места жительства, состояния здоровья и социально-экономического положения их семей</t>
  </si>
  <si>
    <t>Контрольное событие  1.3.                             «Приведение в соответствие с требованиями Федерального закона от 29.12.2012 № 273-ФЗ «Об образовании в Российской Федерации» сети образовательных организаций для детей-сирот и детей, оставшихся без попечения родителей, в Камчатском крае»</t>
  </si>
  <si>
    <t>31.12.2015</t>
  </si>
  <si>
    <t>1.3.1</t>
  </si>
  <si>
    <t>Мероприятие 1.3.1. Финансовое обеспечение государственного задания и обеспечение развития подведомственных организаций дополнительного образования детей и организаций, обеспечивающих оздоровительную, профилактическую и реабилитационную работу с детьми</t>
  </si>
  <si>
    <t>81307020211014600</t>
  </si>
  <si>
    <t>Государственное обеспечение деятельности подведомственных организаций, реализующих программы дополнительного образования детей</t>
  </si>
  <si>
    <t>1.3.2</t>
  </si>
  <si>
    <t xml:space="preserve">Мероприятие 1.3.2. Субсидии органам местного самоуправления на реализацию муниципальных целевых программ развития дополнительного образования детей </t>
  </si>
  <si>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</si>
  <si>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Развитие муниципальных систем дополнительного образования детей</t>
  </si>
  <si>
    <t>01.06.2015</t>
  </si>
  <si>
    <t>1.3.3</t>
  </si>
  <si>
    <t>Мероприятие 1.3.3. Организация и проведение мероприятий, направленных на развитие системы воспитания и социализации детей</t>
  </si>
  <si>
    <t>81307090210999600</t>
  </si>
  <si>
    <t>Министерство образования и науки Камчатского края / Великанова О.Н., начальник отдела воспитательной работы и дополнительного образования</t>
  </si>
  <si>
    <t>Проведение научно-практических конференций по духовно-нравственному воспитатнию детей и молодежи, по вопросам социализации детей в Камчатском крае.</t>
  </si>
  <si>
    <t>1.3.4</t>
  </si>
  <si>
    <t>Мероприятие 1.3.4. Финансовое обеспечение деятельности организаций для детей 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</si>
  <si>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81307020214020500</t>
  </si>
  <si>
    <t xml:space="preserve">Оплата стоимости проезда, путевок, проживания и питания в загородных стационарных детских оздоровительных лагерях для детей сирот и детей, оставшихся без попечения родителей, детей с ограниченными возможностями здоровья </t>
  </si>
  <si>
    <t>01.04.2015</t>
  </si>
  <si>
    <t>1.3.5</t>
  </si>
  <si>
    <t xml:space="preserve">Мероприятие 1.3.5. Финансовое обеспечение государственного задания на содержание детей-сирот и детей, оставшихся без попечения родителей, в подведомственных организациях для детей-сирот, оставшихся без попечения родителей в Камчатском крае, не осуществляющих образовательную деятельность </t>
  </si>
  <si>
    <t>8130702021014</t>
  </si>
  <si>
    <t>Финансовое обеспечение деятельности подведомственных учреждений: краевое государственное бюджетное учреждение «Центр содействия развитию семейных форм устройства «Эчган»; краевое государственное бюджетное учреждение «Центр содействия развитию семейных форм устройства «Радуга»; краевое государственное бюджетное учреждение ««Центр содействия развитию семейных форм устройства «Росинка»;  краевое государственное бюджетное учреждение «Камчатский детский дом для детей-сирот и детей, оставшихся без попечения родителей, с ограниченными возможностями здоровья».</t>
  </si>
  <si>
    <t>1.3.6</t>
  </si>
  <si>
    <t>Мероприятие 1.3.6.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t>
  </si>
  <si>
    <t>81310040214018500, 81310040212032500</t>
  </si>
  <si>
    <t>Выплата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t>
  </si>
  <si>
    <t>1.3.7</t>
  </si>
  <si>
    <t>Мероприятие 1.3.7.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t>
  </si>
  <si>
    <t>81310060214012500</t>
  </si>
  <si>
    <t>Обеспечение деятельности органов опеки и попечительства в Камчатском крае органов опеки и попечительства, оплата прочих расходов.</t>
  </si>
  <si>
    <t>Повышение оплаты труда отдельным категориям работников образовательных учреждений дополнительного образования детей, финансируемых из местных бюджетов</t>
  </si>
  <si>
    <t>1.3.8</t>
  </si>
  <si>
    <t>Мероприятие 1.3.8.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</si>
  <si>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81307020214022500</t>
  </si>
  <si>
    <t>Выплата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Российской Федерации</t>
  </si>
  <si>
    <t>1.3.9.</t>
  </si>
  <si>
    <t xml:space="preserve">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 </t>
  </si>
  <si>
    <t>81307090210999244, 81307090210999323, 81307090211014,   814,       815</t>
  </si>
  <si>
    <r>
      <t xml:space="preserve">Министерство образования и науки Камчатского края / Гончаренко М.А., начальник отдела опеки и попечительства, специальных (коррекционных) образовательных учреждений; </t>
    </r>
    <r>
      <rPr>
        <b/>
        <sz val="7.5"/>
        <rFont val="Times New Roman"/>
        <family val="1"/>
      </rPr>
      <t xml:space="preserve"> Министерство социального развития и труда Камчатского края</t>
    </r>
  </si>
  <si>
    <t xml:space="preserve">Проведение конкурсов и фестивалей для детей-сирот и детей, оставшихся без попечения родителей; информационная  и методическая поддержка семейного устройства детей-сирот и детей, оставшихся без попечения родителей; направление детей-сирот и детей, оставшихся без попечения родителей, и сопровождающих в санаторно-реабилитационные учреждения системы здравоохранения; выплата единовременных денежных выплат на возмещение расходов на текущий ремонт жилых помещений, принадлежащих на праве собственности детям-сиротам, детям, оставшимся без попечения родителей, лицам из их числа, а также гражданам, ранее относившимся к лицам из числа детей-сирот и детей, оставшихся без попечения родителей
</t>
  </si>
  <si>
    <t>1.3.10.</t>
  </si>
  <si>
    <t>Мероприятие 1.3.10. Финансовое обеспечение реализации подведомственными организациями дополнительного образования прочих мероприятий с детьми и молодежью в области образования</t>
  </si>
  <si>
    <t>Министерство образования и науки Камчатского края / Великанова О.Н., начальник отдела воспитательной работы и дополнительного образования,Николенко Н.Н., начальник отдела  экономики и межбюджетных трансфертов - главный бухгалтер</t>
  </si>
  <si>
    <t>Проведение краевых конкурсных мероприятий с обучающимися образовательных учрежденй Камчатского края</t>
  </si>
  <si>
    <t>1.3.11.</t>
  </si>
  <si>
    <t>Мероприятие 1.3.11. Формирование регионального банка данных о детях, оставшихся без попечения родителей</t>
  </si>
  <si>
    <t>81304100210999200</t>
  </si>
  <si>
    <t>Министерство образования и науки Камчатского края</t>
  </si>
  <si>
    <t>Обеспечени е функционирования в Камчатском крае государственной информационной системы «АИСТ»</t>
  </si>
  <si>
    <t>1.3.12.</t>
  </si>
  <si>
    <t>Мероприятие 1.3.12. Поддержка граждан из числа усыновителей (удочерителей), опекунов (попечителей), приемных родителей</t>
  </si>
  <si>
    <t>Министерство образования и науки Камчатского края / Сафронова К.В., начальник отдела опеки и попечительства, специальных (коррекционных) образовательных учреждений</t>
  </si>
  <si>
    <t>Увеличение количества детей сирот и детей оставшихся без попечения родителей, переданных на воспитание в замещающие семьи. Выполнение прогнозных показателей.</t>
  </si>
  <si>
    <t>1.3.13.</t>
  </si>
  <si>
    <t>Мероприятие 1.3.13. Финансовое обеспечение учреждений, временно не оказывающих государственные услуги</t>
  </si>
  <si>
    <t>Обеспечение социальных гарантий работников учреждений, временно не оказывающих государственные услуги</t>
  </si>
  <si>
    <t>1.3.14.</t>
  </si>
  <si>
    <t>Мероприятие 1.3.14. Финансовое обеспечение государственного задания подведомственных учреждений, выпролняющих работы, оказывающих услуги по развитию семейных форм устройства детей, оставшихся без попечения родителей, и их социализации в обществе, не имеющих в своем составе стационарных групп</t>
  </si>
  <si>
    <t>Финансовое обеспечение деятельности краевое государственное автономное учреждение «Камчатский ресурсный центр содействия развитию семейных форм устройства»</t>
  </si>
  <si>
    <t>1.3.15.</t>
  </si>
  <si>
    <t>Мероприятие 1.3.15. Оплата расходов по исполнительным листам на основании судебных решений</t>
  </si>
  <si>
    <t>Оплата расходов по исполнительным листам на основании судебных решений</t>
  </si>
  <si>
    <t>01.09.2015</t>
  </si>
  <si>
    <t>1.4.</t>
  </si>
  <si>
    <t>Основное мероприятие 1.4. «Выявление, поддержка и сопровождение одаренных детей и молодежи»</t>
  </si>
  <si>
    <t>Создание условий для выявления и поддержки одаренных детей и подростков</t>
  </si>
  <si>
    <t>1.4.1</t>
  </si>
  <si>
    <t>Мероприятие 1.4.1. Организация и проведение краевых конкурсов среди учащихся общеобразовательных учреждений в Камчатском крае, обеспечение участия победителей муниципальных и региональных конкурсов в конкурсах более высокого уровня</t>
  </si>
  <si>
    <t>81307090210999244</t>
  </si>
  <si>
    <t>Министерство образования и науки Камчатского края / Прозорова Е.В.,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t>
  </si>
  <si>
    <t>Организация и проведение краевых конкурсов для обучающизхся и воспитанников образовательных организаций Камчатского края, награждение победителей. Обеспечение участия победителей и лауреатов в заключительных этапа конкурсов</t>
  </si>
  <si>
    <t>1.4.2</t>
  </si>
  <si>
    <t xml:space="preserve">Мероприятие 1.4.2. Развитие системы поиска, поддержки и последовательного сопровождения одаренных детей. </t>
  </si>
  <si>
    <t>81307090210999200, 81307090210999600</t>
  </si>
  <si>
    <t>Повышение квалификации педагогов, работающих с одарёнными детьми, проезд сопровождающих на заключительные этапы конкурсов, олимпиад и других мероприятий для одарённых детей</t>
  </si>
  <si>
    <t>1.4.3</t>
  </si>
  <si>
    <t>Мероприятие 1.4.3. Обеспечение участия учащихся, воспитанников и сопровождающих их лиц  во всероссийских, зональных смотрах, конкурсах, соревнованиях, фестивалях согласно календарному плану, участие во всероссийских праздничных мероприятиях</t>
  </si>
  <si>
    <t>Направление  победителей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t>
  </si>
  <si>
    <t>1.4.4</t>
  </si>
  <si>
    <t>Мероприятие 1.4.4. Организация работы краевых профильных летних школ</t>
  </si>
  <si>
    <t>81307090211014600</t>
  </si>
  <si>
    <t>Организация и проведение зимней и летней школы для одаренных школьников Камчатского края</t>
  </si>
  <si>
    <t>1.4.5</t>
  </si>
  <si>
    <t>Мероприятие 1.4.5. Оснащение образовательных учреждений, работающих с одаренными детьми</t>
  </si>
  <si>
    <t>Оснащение  КГОУ "Центр образования "Эврика" (центра по работе с одарёнными детьми) современным оборудованием для проведения интеллектуальных работ, соревнований, олимпиад, конкурсов и др.</t>
  </si>
  <si>
    <t>1.4.6</t>
  </si>
  <si>
    <t>Мероприятие 1.4.6. Обеспечение подготовки и проведения региональных предметных олимпиад, научно-исследовательских проектов и конкурсов, исследовательских работ. Участие в предметных олимпиадах, научно-исследовательских проектах, конкурсах более высокого уровня.</t>
  </si>
  <si>
    <t xml:space="preserve">81307090210999600 </t>
  </si>
  <si>
    <t>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конкурсов и др.</t>
  </si>
  <si>
    <t>1.4.7</t>
  </si>
  <si>
    <t>Мероприятие 1.4.7. Организация подготовки педагогических кадров для работы с одаренными детьми</t>
  </si>
  <si>
    <t>81307090210999200</t>
  </si>
  <si>
    <t>Повышение квалификации педагогов, работающих с одарёнными детьми</t>
  </si>
  <si>
    <t>1.4.8</t>
  </si>
  <si>
    <t>Мероприятие 1.4.8. Поощрение преподавателей, подготовивших победителей и призёров заключительного этапа всероссийской олимпиады школьников</t>
  </si>
  <si>
    <t>81307090210999300</t>
  </si>
  <si>
    <t>Поощрение педагогов на Торжественной церемонии награждения победителей и призёров регионального этапа всероссийской олимпиады школьников</t>
  </si>
  <si>
    <t>01.05.2015</t>
  </si>
  <si>
    <t>1.5</t>
  </si>
  <si>
    <t>Основное мероприятие 1.5. «Развитие кадрового потенциала системы дошкольного, общего и дополнительного образования детей, в том числе проведение конкурсов профессионального мастерства педагогических работников»</t>
  </si>
  <si>
    <t>Сохранение и развитие кадрового потенциала системы дошкольного, общего и дополнительного образования детей в Камчатском крае</t>
  </si>
  <si>
    <t>Контрольное событие "Повышение квалификации всех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</si>
  <si>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Контрольное событие 1.5.                               "Повышение квалификации всех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</si>
  <si>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1.5.1</t>
  </si>
  <si>
    <t>Мероприятие 1.5.1. Проведение конкурсов профессионального мастерства педагогических работников образовательных учреждений в  Камчатском крае, обеспечение участия представителей Камчатского края в конкурсах более высокого уровня</t>
  </si>
  <si>
    <t>81307090210999200,81307090210999300, 8130709020999600</t>
  </si>
  <si>
    <t>Проведение краевых  профессионального мастерства педагогов. Обеспечение участия педагогов во всероссийских конкурсах</t>
  </si>
  <si>
    <t>1.5.2</t>
  </si>
  <si>
    <t>Мероприятие 1.5.2. Поощрение лучших учителей в рамках приоритетного национального проекта «Образование»</t>
  </si>
  <si>
    <t>Выплата премий победителям конкурса "Учитель года" в рамках приоритетного национального проекта «Образование»</t>
  </si>
  <si>
    <t>01.05.2014</t>
  </si>
  <si>
    <t>1.5.3</t>
  </si>
  <si>
    <t>Мероприятие 1.5.3. Поощрение лучших педагогических работников образовательных учреждений, реализующих программы дошкольного образования</t>
  </si>
  <si>
    <t>Выплата премий лучшим воспитателям</t>
  </si>
  <si>
    <t>1.5.4</t>
  </si>
  <si>
    <t xml:space="preserve">Мероприятие 1.5.4. Создание условий для повышения профессиональной компетенции педагогических и руководящих работников образовательных учреждений в Камчатском  крае. </t>
  </si>
  <si>
    <t>Приглашение преподавателей из ведущих вузов страны для обучения педагогов, направление педагогов за пределя Камчатского края. Обучение педагогов края на базе КГАОУ ДОВ "Камчатский институт ПКПК".</t>
  </si>
  <si>
    <t>1.5.5</t>
  </si>
  <si>
    <t>Мероприятие 1.5.5. Организация и 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</si>
  <si>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81307090210999200, 81307090211014600</t>
  </si>
  <si>
    <t>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</si>
  <si>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1.5.6</t>
  </si>
  <si>
    <t>Мероприятие 1.5.6. Поощрение педагогических работников за выполнение функций классного руководителя</t>
  </si>
  <si>
    <t>81307020214028500,81307020211018100,81307020211018600</t>
  </si>
  <si>
    <t>Выплата денежного вознаграждения классным руководителям общеобразовательных учреждений</t>
  </si>
  <si>
    <t>1.6</t>
  </si>
  <si>
    <t>Основное мероприятие 1.6. «Сохранение и укрепление здоровья учащихся и воспитанников»</t>
  </si>
  <si>
    <t>Реализация мер, направленных на формирование здорового образа жизни детей, включая приобщение к физкультуре и спорту, приобретение спортивного инвентаря и оборудования</t>
  </si>
  <si>
    <t>1.6.1</t>
  </si>
  <si>
    <t>Мероприятие 1.6.1. Повышение квалификации различных категорий работников образовательных учреждений в Камчатском  крае по вопросам организации питания и формирования здорового образа жизни</t>
  </si>
  <si>
    <t>Организация обучения  работников образовательных учреждений в Камчатском  крае по вопросам здорового образа жизни и организации питания</t>
  </si>
  <si>
    <t>1.6.2</t>
  </si>
  <si>
    <t>Мероприятие 1.6.2. Распространение моделей формирования культуры здорового образа жизни, совершенствование системы здорового питания в образовательных учреждениях Камчатского края, создание и организация работы региональной стажировочной площадки</t>
  </si>
  <si>
    <t>Оснащение оборудованием и организация работы стажировочной площадки по обучению работников системы образования Камчатского края организации здорового питания</t>
  </si>
  <si>
    <t>1.6.3</t>
  </si>
  <si>
    <t>Мероприятие 1.6.3. Субсидии органам местного самоуправления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t>
  </si>
  <si>
    <t>81307090214006500</t>
  </si>
  <si>
    <t>Министерство образования и науки Камчатского края / Прозорова Е.В.,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</si>
  <si>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Покупка современного технологического оборудования и мебели для обеденных зон школьных столовых</t>
  </si>
  <si>
    <t>31.12.207</t>
  </si>
  <si>
    <t>1.6.4</t>
  </si>
  <si>
    <t>Мероприятие 1.6.4. 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учреждениях</t>
  </si>
  <si>
    <t>Приобретение спортивного оборудования и инвентаря, создание спортивных площадок в муниципальных общеобразовательных учреждениях</t>
  </si>
  <si>
    <t>1.6.5</t>
  </si>
  <si>
    <t>Мероприятие 1.6.5. Организационно-просветительская работа по пропаганде здорового образа жизни среди учащихся и воспитанников образовательных учреждений, их родителей, педагогов</t>
  </si>
  <si>
    <t xml:space="preserve">Издание и тиражирование буклетов, брошюр, плакатов, медиаматериалов и другой просветительской продукции по вопросам здорового образа жизни. Публикации в СМИ. </t>
  </si>
  <si>
    <t>1.6.6</t>
  </si>
  <si>
    <t>Мероприятие 1.6.6. Финансовое обеспечение исполнения органами местного самоуправления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</si>
  <si>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81310030214021500</t>
  </si>
  <si>
    <t>Обеспечение предоставления бесплатного питания отдельным категориям обучающихся в Камчатском крае (дети из малоимущих семей)</t>
  </si>
  <si>
    <t>1.6.7</t>
  </si>
  <si>
    <t>Мероприятие 1.6.7. Реализация мероприятий, направленных на обеспечение информационной безопасности детей</t>
  </si>
  <si>
    <t>Издание и распространение информационных буклетов для родителей обучающихся "Информационная безопасность детей"</t>
  </si>
  <si>
    <t>01.08.2015</t>
  </si>
  <si>
    <t>1.6.8</t>
  </si>
  <si>
    <t>Мероприятие 1.6.8.Финансовое обеспечение исполнения органами местного самоуправления государственных полномочий Камчатского края по социальной поддержки детей из многодетных семей и коренных малочисленных народов Севера в период обучения в общеобразовательных учреждениях Камчатского края</t>
  </si>
  <si>
    <t>81310030212044300</t>
  </si>
  <si>
    <t>Финансовое обеспечение предоставления бесплатного питания детям из многодетных семей и коренных малочисленных народов Севера в период обучения; компенсация расходов на приобретение одежды, обуви и школьных принадлежностей</t>
  </si>
  <si>
    <t>1.7</t>
  </si>
  <si>
    <t>Основное мероприятие 1.7. «Развитие инфраструктуры дошкольного, общего образования и дополнительного образования детей»</t>
  </si>
  <si>
    <t>Приведение организаций  дошкольного, общего образования и дополнительного образования детей в соответствие с основными современными требованиями</t>
  </si>
  <si>
    <t>1.7.1</t>
  </si>
  <si>
    <t>Мероприятие 1.7.1. Инвестиции в объекты капитального строительства дошкольного образования</t>
  </si>
  <si>
    <t>81207010214007500, 81207010211013400</t>
  </si>
  <si>
    <t>Министерство строительства Камчатского края</t>
  </si>
  <si>
    <t>Разработка проектной документации, строительство дошкольных образовательных организаций в Камчатском крае</t>
  </si>
  <si>
    <t>1.7.1.1.</t>
  </si>
  <si>
    <t>Строительство детского сада на 220 мест в микрорайоне Центральный г.Вилючинска Камчатского края</t>
  </si>
  <si>
    <t>01.01.2013</t>
  </si>
  <si>
    <t>Контрольное событие 1.7.1.1.                               "Ввод в эксплуатацию детского сада  на 220 мест в микрорайоне Центральный г.Вилючинска Камчатского края"</t>
  </si>
  <si>
    <t>1.7.1.2.</t>
  </si>
  <si>
    <t>Детский сад на 260 мест (приобретение проектной и рабочей документации с привязкой к земельному участку)</t>
  </si>
  <si>
    <t xml:space="preserve">Контрольное событие 1.7.1.3.1.                               Разработка проектной документации по объекту "Детский сад на 260 мест по ул. Дальневосточной, г. Петропавловск-Камчатский </t>
  </si>
  <si>
    <t>31.12.2014</t>
  </si>
  <si>
    <t xml:space="preserve">Контрольное событие 1.7.1.3.2.                               Ввод в эксплуатацию детского сада на 260 мест по ул. Дальневосточной, г. Петропавловск-Камчатский </t>
  </si>
  <si>
    <t>Контрольное событие 1.7.1.2.                               "Приобретение проектной документации и рабочей документации с привязкой к земельному участку"</t>
  </si>
  <si>
    <t>30.09.2015</t>
  </si>
  <si>
    <t>1.7.1.3.</t>
  </si>
  <si>
    <t>Строительство детского сада по ул. Савченко, г.Петропавловск-Камчатский (в том числе проектные работы)</t>
  </si>
  <si>
    <t>Контрольное событие 1.7.1.4.1.                               Разработка проектной документации по объекту "Детский сад по ул. Савченко, г.Петропавловск-Камчатский"</t>
  </si>
  <si>
    <t>Контрольное событие 1.7.1.4.2.                             "Ввод в эксплуатацию детского сада  по ул. Савченко, г.Петропавловск-Камчатский"</t>
  </si>
  <si>
    <t>Контрольное событие 1.7.1.3.1                               "Разработка проектно-сметной документации по объекту Детский сад по ул. Савченко, г. Петропавловск-Камчатский"</t>
  </si>
  <si>
    <t>Контрольное событие 1.7.1.3.2                               "Ввод в эксплуатацию детского садапо ул. Савченко, г. Петропавловск-Камчатский"</t>
  </si>
  <si>
    <t>1.7.1.4</t>
  </si>
  <si>
    <t>Строительство детского сада по ул. Арсеньева, г.Петропавловск-Камчатский (проектные работы)</t>
  </si>
  <si>
    <t>24.12.2014</t>
  </si>
  <si>
    <t>Контрольное событие 1.7.1.5.1.                               Разработка проектной документации по объекту "Детский сад по ул. Арсеньева, г.Петропавловск-Камчатский"</t>
  </si>
  <si>
    <t>Контрольное событие 1.7.1.5.2.                              "Ввод в эксплуатацию детского сада по ул. Арсеньева, г.Петропавловск-Камчатский"</t>
  </si>
  <si>
    <t>Контрольное событие 1.7.1.4                             "Ввод в эксплуатацию детского сада по ул. Арсеньева в г. Петропавловск-Камчатский"</t>
  </si>
  <si>
    <t>1.7.1.5</t>
  </si>
  <si>
    <t>Строительство детского сада на 150 мест в р.п.Оссора Карагинского района (проектные работы)</t>
  </si>
  <si>
    <t>Контрольное событие 1.7.1.6.1.                               Разработка проектной документации по объекту "Детский сад на 150 мест в р.п.Оссора Карагинского района"</t>
  </si>
  <si>
    <t>Контрольное событие 1.7.1.6.2.                           "Ввод в эксплуатацию детского сада на 150 мест в р.п.Оссора Карагинского района"</t>
  </si>
  <si>
    <t>Контрольное событие 1.7.1.5.1                          "Разработка проектно-сметной документации по объекту "Детский сад на 150 мест в р.п.Оссора Карагинского района"</t>
  </si>
  <si>
    <t>Контрольное событие 1.7.1.5.2                             "Ввод в эксплуатацию детского сада на 150 мест в р.п.Оссора Карагинского района"</t>
  </si>
  <si>
    <t>1.7.1.6</t>
  </si>
  <si>
    <t>Строительство детского сада на 30 мест в с. Ковран Тигильского района ( в том числе проектные работы)</t>
  </si>
  <si>
    <t>Контрольное событие 1.7.1.6                             "Ввод в эксплуатацию детского сада на 30 мест в с. Ковран Тигильского района"</t>
  </si>
  <si>
    <t>1.7.1.7</t>
  </si>
  <si>
    <t>Строительство  детского сада на 200 мест в  п. Ключи Усть-Камчатского района (в том числе проектные работы)</t>
  </si>
  <si>
    <t>Контрольное событие 1.7.1.8.1.                           Разработка проектной документации по объекту "Детский сад на 200 мест в  п. Ключи Усть-Камчатского района"</t>
  </si>
  <si>
    <t>Контрольное событие 1.7.1.8.2.                            "Ввод в эксплуатацию детского сада на 200 мест в  п. Ключи Усть-Камчатского района"</t>
  </si>
  <si>
    <t>1.7.1.9.</t>
  </si>
  <si>
    <t>Детский сад на 260 мест г.Елизово</t>
  </si>
  <si>
    <t>Контрольное событие 1.7.1.9.                            "Погашение кредиторской задолженности детского сада на 260 мест г.Елизово"</t>
  </si>
  <si>
    <t>Контрольное событие 1.7.1.7.1                "Разработка проектно-сметной документации по объекту "Детский сад на 200 мест в  п. Ключи Усть-Камчатского района"</t>
  </si>
  <si>
    <t>30.11.2015</t>
  </si>
  <si>
    <t>Контрольное событие 1.7.1.7.2                           "Ввод в эксплуатацию детского сада на 200 мест в  п. Ключи Усть-Камчатского района"</t>
  </si>
  <si>
    <t>1.7.1.8</t>
  </si>
  <si>
    <t>Детский сад в п. Тиличики Олюторского района (в том числе проектные работы)</t>
  </si>
  <si>
    <t>Контрольное событие 1.7.1.8.1                "Разработка проектно-сметной документации по объекту "Детский сад в п. Тиличики Олюторского района"</t>
  </si>
  <si>
    <t>Контрольное событие 1.7.1.8.2                           "Ввод в эксплуатацию детского сада в п. Тиличики Олюторского района"</t>
  </si>
  <si>
    <t>1.7.1.9</t>
  </si>
  <si>
    <t>Приобретение помещений для реализации образовательных программ дошкольного образования</t>
  </si>
  <si>
    <t>Министерство имущества Камчатского края</t>
  </si>
  <si>
    <t>1.7.2</t>
  </si>
  <si>
    <t>Мероприятие 1.7.2. Инвестиции в объекты капитального строительства общего образования</t>
  </si>
  <si>
    <t>81207090211013400</t>
  </si>
  <si>
    <t>Разработка проектной документации, строительство общеобразовательных оргпнизаций в Камчатском крае</t>
  </si>
  <si>
    <t>1.7.2.1</t>
  </si>
  <si>
    <t>Сельский учебный комплекс в с Усть-Хайрюзово Тигильского муниципального района</t>
  </si>
  <si>
    <t>01.03.2014</t>
  </si>
  <si>
    <t>31.07.2014</t>
  </si>
  <si>
    <t>Контрольное событие 1.7.2.1.                             "Ввод в эксплуатацию сельского учебного комплекса в с Усть-Хайрюзово Тигильского муниципального района"</t>
  </si>
  <si>
    <t>Капитальные вложения в основные средства казенного предприятия Камчатского края "Единая дирекция по строительству" на строительство объекта "Сельский учебный комплекс в с. Усть-Хайрюзово Тигильского района"</t>
  </si>
  <si>
    <t>1.7.2.2</t>
  </si>
  <si>
    <t>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</si>
  <si>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Контрольное событие 1.7.2.2.1    "Разработка проектно-сметной документации по объекту "Школа - детский сад" в с.Каменское Пенжинского района на 161 ученических и 80 дошкольных мест"</t>
  </si>
  <si>
    <t>30.06.2015</t>
  </si>
  <si>
    <t>Контрольное событие 1.7.2.2.2   "Ввод в эксплуатацию детского объекта "Школа - детский сад" в с.Каменское Пенжинского района на 161 ученических и 80 дошкольных мест"</t>
  </si>
  <si>
    <t>1.7.2.3</t>
  </si>
  <si>
    <t>Строительство сельского учебного комплекса "Школа - детский сад" в с.Таловка Пенжинского района на 80 ученических и 30 дошкольных мест (проектные работы)</t>
  </si>
  <si>
    <t>Контрольное событие 1.7.2.3.1    "Разработка проектно-сметной документации по объекту "Школа - детский сад" в с.Таловка Пенжинского района на 80 ученических и 30 дошкольных мест"</t>
  </si>
  <si>
    <t>Контрольное событие 1.7.2.3.2   "Ввод в эксплуатацию детского объекта "Школа - детский сад" в с.Таловка Пенжинского района на 80 ученических и 30 дошкольных мест"</t>
  </si>
  <si>
    <t>1.7.2.4</t>
  </si>
  <si>
    <t>Сельский учебный комплекс в с Седанка на 100 школьных и 50 дошкольных мест (в том числе проектные работы)</t>
  </si>
  <si>
    <t>31.12.2018</t>
  </si>
  <si>
    <t>Контрольное событие 1.7.2.4.1    "Разработка проектно-сметной документации по объекту "Сельский учебный комплекс в с Седанка на 100 школьных и 50 дошкольных мест"</t>
  </si>
  <si>
    <t>1.7.2.5</t>
  </si>
  <si>
    <t>Сельский учебный комплекс в с. Лесная на 100 школьных и 50 дошкольных мест (в том числе проектные работы)</t>
  </si>
  <si>
    <t>Контрольное событие 1.7.2.5.1    "Разработка проектно-сметной документации по объекту "Сельский учебный комплекс в с. Лесная на 100 школьных и 50 дошкольных мест"</t>
  </si>
  <si>
    <t>1.7.2.6</t>
  </si>
  <si>
    <t>Общеобразовательная школа на 300 мест в с. Оссора Карагинского района (в том числе проектные работы)</t>
  </si>
  <si>
    <t>Контрольное событие 1.7.2.6.1    "Разработка проектно-сметной документации по объекту "Общеобразовательная школа на 300 мест в с. Оссора Карагинского района"</t>
  </si>
  <si>
    <t>1.7.3</t>
  </si>
  <si>
    <t>Мероприятие 1.7.3. Инвестиции в объекты капитального строительства сферы дополнительного образования и социализации детей</t>
  </si>
  <si>
    <t>Разработка проектной документации объектов дополнительного образования детей в Камчатском крае</t>
  </si>
  <si>
    <t>1.7.3.1</t>
  </si>
  <si>
    <t>Центр работы с одаренными детьми КГБОУ "Центр образования "Эврика". Разработка ПД</t>
  </si>
  <si>
    <t>01.10.2015</t>
  </si>
  <si>
    <t>Контрольное событие 1.7.3.1.                              Разработка проектной документации по объекту "Центр работы с одаренными детьми КГБОУ "Центр образования "Эврика""</t>
  </si>
  <si>
    <t>Контрольное событие 1.7.3.1.1                            "Разработка проектной документации по объекту "Центр работы с одаренными детьми КГБОУ "Центр образования "Эврика""</t>
  </si>
  <si>
    <t>Контрольное событие 1.7.3.1.2                             "Ввод в эксплуатацию Центра работы с одаренными детьми КГБОУ "Центр образования "Эврика"</t>
  </si>
  <si>
    <t>1.7.4</t>
  </si>
  <si>
    <t xml:space="preserve">Мероприятие 1.7.4.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образовательных учреждений.  </t>
  </si>
  <si>
    <t>1.7.5.</t>
  </si>
  <si>
    <t>Мероприятие 1.7.5. «Прочие субсидии органам местного самоуправления, имеющие целевое назначение в соответствии с законом о краевом бюджете»</t>
  </si>
  <si>
    <t>1.7.6.</t>
  </si>
  <si>
    <t>Мероприятие 1.7.6. «Иные межбюджетные трансферты органам местного самоуправления»</t>
  </si>
  <si>
    <t>1.7.7.</t>
  </si>
  <si>
    <t>Мероприятие 1.7.7. 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</si>
  <si>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Созданию в общеобразовательных организациях в Камчатском крае, расположенных в сельской местности, условий для занятий физической культурой и спортом</t>
  </si>
  <si>
    <t>1.7.8.</t>
  </si>
  <si>
    <t>Мероприятие 1.7.8.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t>
  </si>
  <si>
    <t>Приобретение подведомственными учреждениями материальных ценностей (за исключением особо ценного имущества)</t>
  </si>
  <si>
    <t>1.7.8.1.</t>
  </si>
  <si>
    <t>Детский дом семейного типа в г.Елизово (предпроектные работы)</t>
  </si>
  <si>
    <t>Контрольное событие 1.7.8.1.                              Разработка предпроектной документации по объекту "Детский дом семейного типа в г.Елизово "</t>
  </si>
  <si>
    <t>1.7.8.2.</t>
  </si>
  <si>
    <t>Детский дом семейного типа в с.Мильково (предпроектные работы)</t>
  </si>
  <si>
    <t>Контрольное событие 1.7.8.2.                              Разработка предпроектной документации по объекту "Детский дом семейного типа в с.Мильково "</t>
  </si>
  <si>
    <t>1.8</t>
  </si>
  <si>
    <t>1.8.1</t>
  </si>
  <si>
    <t>1.9</t>
  </si>
  <si>
    <t>Основное мероприятие 1.9. «Обеспечение социальной поддержки обучающихся»</t>
  </si>
  <si>
    <t>1.9.1</t>
  </si>
  <si>
    <t>Мероприятие 1.9.1. Социальное обеспечение обучающихся, в том числе детей-сирот и детей, оставшихся без попечения родителей, а так же лиц из числа детей-сирот и детей, оставшихся без попечения родителей в соответствии с действующими нормативными правовыми актами Камчатского края</t>
  </si>
  <si>
    <t>2.</t>
  </si>
  <si>
    <t>Подпрограмма 2 «Развитие профессионального образования в Камчатском крае»</t>
  </si>
  <si>
    <t>Контрольное событие 2.1.                             «Приведение в соответствие с требованиями Федерального закона от 29.12.2012 № 273-ФЗ «Об образовании в Российской Федерации» уставов  профессиональных образовательных организаций, подведомственных Министерству образования и науки Камчатского края»</t>
  </si>
  <si>
    <t>2.1</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</si>
  <si>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</si>
  <si>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Формирование системы профессиональной подготовки кадров в соответствии с потребностями экономики края</t>
  </si>
  <si>
    <t>Контрольное событие 2.1. "Создание учебного центра профессиональной квалификации, реализующего программы профессионального обучения на базе среднего общего образования"</t>
  </si>
  <si>
    <t>2.1.1</t>
  </si>
  <si>
    <t>81307040221014600</t>
  </si>
  <si>
    <t>Финансовое обеспечение деятельности подведомственных профессиональных образовательных организаций</t>
  </si>
  <si>
    <t>Контрольное событие "Приведение в соответствие с требованиями Федерального закона от 29.12.2012 № 273-ФЗ  «Об образовании в Российской Федерации» уставов  профессиональных образовательных организаций, подведомственных Министерству образования и науки Камчатского края"</t>
  </si>
  <si>
    <t>2.2</t>
  </si>
  <si>
    <t>Основное мероприятие 2.2. «Формирование современной структуры сети профессиональных образовательных организаций, отражающей изменения в потребностях экономики и запросах населения. Повышение качества среднего профессионального образования»</t>
  </si>
  <si>
    <t>Контрольное событие "Создание  кабинета профессиональной ориентации"</t>
  </si>
  <si>
    <t>2.2.1</t>
  </si>
  <si>
    <t>Мероприятие 2.2.1. Создание и организация деятельности Центра прикладных квалификаций, реализующего программы профессионального обучения</t>
  </si>
  <si>
    <t>81307090221014600</t>
  </si>
  <si>
    <t>Создание Учебного центра профессиональной квалификации</t>
  </si>
  <si>
    <t>2.2.2</t>
  </si>
  <si>
    <t>Мероприятие 2.2.2. Поддержка профессиональных образовательных организаций на конкурсной основе</t>
  </si>
  <si>
    <t>Организация и проведение конкурсов профессиональных образовательных организаций в Камчатском крае</t>
  </si>
  <si>
    <t>2.2.3</t>
  </si>
  <si>
    <t>Мероприятие 2.2.3. Разработка образовательных программ, направленных на обеспечение потребностей инвесторов в квалифицированных кадрах в соответствии с Инвестиционной стратегией Камчатского края до 2020 года</t>
  </si>
  <si>
    <t>Образовательные программы, удовлетворяющие потребности инвесторов</t>
  </si>
  <si>
    <t>2.2.4</t>
  </si>
  <si>
    <t>Мероприятие 2.2.4. Информационное сопровождение региональной системы профессионального образования</t>
  </si>
  <si>
    <t xml:space="preserve">Организация работы кабинета профессиональной ориентации на базе КГПОАУ "Камчатский морской энергетический техникум"; издание презентационной печатной и медиапрдукции
</t>
  </si>
  <si>
    <t>2.3</t>
  </si>
  <si>
    <t>Основное мероприятие 2.3. «Опережающее развитие научной, культурной, спортивной составляющей профессионального образования»</t>
  </si>
  <si>
    <t>Повышение престижа рабочих профессий и специальностей, востребованных на рынке труда Камчатского края; увеличение численности выпускников общеобразовательных школ, продолживших обучение по программам начального и среднего профессионального образования</t>
  </si>
  <si>
    <t>2.3.1</t>
  </si>
  <si>
    <t>Мероприятие 2.3.1. Проведение конкурсов профессионального мастерства среди обучающихся профессиональных образовательных организаций с привлечением работодателей</t>
  </si>
  <si>
    <t>Конкурсы профессионального мастерства среди студентов профессиональных образовательных организаций</t>
  </si>
  <si>
    <t>2.3.2</t>
  </si>
  <si>
    <t>Мероприятие 2.3.2. Интеграция системы среднего профессионального образования Камчатского края в движение "Ворлдскиллс Россия"</t>
  </si>
  <si>
    <t>Краевой чемпионат по профессиональному мастерству среди студентов профессиональных образовательных организаций</t>
  </si>
  <si>
    <t>2.3.3</t>
  </si>
  <si>
    <t>Мероприятие 2.3.3. Организация и проведение  ярмарки молодежных вакансий "Молодежь Камчатки - успешная экономика края"</t>
  </si>
  <si>
    <t>84707090221014600</t>
  </si>
  <si>
    <t>Министерство спорта и молодежной политики Камчатского края</t>
  </si>
  <si>
    <t>Финансовое обеспечение организации и проведения  ярмарки молодежных вакансий "Молодежь Камчатки - успешная экономика края"</t>
  </si>
  <si>
    <t>2.3.4</t>
  </si>
  <si>
    <t>Мероприятие 2.3.4. 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</si>
  <si>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</si>
  <si>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2.4</t>
  </si>
  <si>
    <t>Увеличение доли руководителей и педагогических кадров учреждений профессионального образования, повысивших свою квалификацию и прошедших стажировку</t>
  </si>
  <si>
    <t>2.4.1</t>
  </si>
  <si>
    <t>Мероприятие 2.4.1. Проведение конкурсов профессионального мастерства педагогов профессиональных образовательных организаций</t>
  </si>
  <si>
    <t>Проведение конкурса "Преподаватель года" среди педагогических работников профессиональных образовательных организаций</t>
  </si>
  <si>
    <t>2.4.2</t>
  </si>
  <si>
    <t>Мероприятие 2.4.2. Организация повышения квалификации и стажировок мастеров производственного обучения, преподавателей специальных дисциплин и руководителей подведомственных профессиональных образовательных организаций в профильных организациях</t>
  </si>
  <si>
    <t>Направление педагогических работников на курсы повышения квалификации и стажировки</t>
  </si>
  <si>
    <t>2.5</t>
  </si>
  <si>
    <t>Основное мероприятие 2.5. «Развитие региональной системы дополнительного профессионального образования»</t>
  </si>
  <si>
    <t>Создание условий для развития региональной системы дополнительного профессионального образования</t>
  </si>
  <si>
    <t>2.5.1</t>
  </si>
  <si>
    <t>Мероприятие 2.5.1. Финансовое обеспечение государственного задания на предоставление государственных услуг по реализации программ дополнительного профессионального образования</t>
  </si>
  <si>
    <t>81307050221014600</t>
  </si>
  <si>
    <t>Финансовое обеспечение реализации программ дополнительного профессионального образования</t>
  </si>
  <si>
    <t>2.5.2</t>
  </si>
  <si>
    <t>Мероприятие 2.5.2. Финансовое обеспечение организационного, методического, материального и технического сопровождения функционирования системы РКЦ-ММТЦ</t>
  </si>
  <si>
    <t>81304100221014600</t>
  </si>
  <si>
    <t>Обеспечение работы системы РКЦ-ММТЦ</t>
  </si>
  <si>
    <t>2.6</t>
  </si>
  <si>
    <t>Основное мероприятие 2.6. «Обеспечение социальной поддержки обучающихся по программам среднего профессионального образования»</t>
  </si>
  <si>
    <t>Обеспечение социальных гарантий гражданам , обучающимся по программам среднего профессионального образования на получение социальной поддержки в период обучения</t>
  </si>
  <si>
    <t>2.6.1</t>
  </si>
  <si>
    <t>Мероприятие 2.6.1. Стипендиальное обеспечение обучающихся в подведомственных профессиональных образовательных организациях</t>
  </si>
  <si>
    <t>Государственная поддержка учащихся профессионального образования в виде стипендианых выплат.</t>
  </si>
  <si>
    <t>2.6.2</t>
  </si>
  <si>
    <t>Мероприятие 2.6.2. Социальное обеспечение обучающихся, в том числе  детей – сирот и детей, оставшихся без попечения родителей, а также лиц из числа детей-сирот и детей, оставшихся без попечения родителей в соответствии с нормативными правовыми актами Камчатского края</t>
  </si>
  <si>
    <t>Обеспечение бесплатным питанием учащихся, обучающимся рабочим специальностям; а также полное государственное обеспечение детей -сирот и детей, оставшихся без попечения родителей.</t>
  </si>
  <si>
    <t>2.7</t>
  </si>
  <si>
    <t>Основное мероприятие 2.7. «Модернизация инфраструктуры системы профессионального образования»</t>
  </si>
  <si>
    <t>Увеличение доли учреждений профессионального образования, имеющих учебно-материальную базу, отвечающую современным требованиям ФГОС в общей численности учреждений профессионального образования</t>
  </si>
  <si>
    <t>2.7.1</t>
  </si>
  <si>
    <t>Мероприятие 2.7.1. Оснащение современным оборудованием профессиональных образовательных организаций для подготовки кадров по востребованным профессиям и специальностям</t>
  </si>
  <si>
    <t xml:space="preserve">81307090220999200 </t>
  </si>
  <si>
    <t>Приобретение современного оборудования профессиональными образовательными организациями</t>
  </si>
  <si>
    <t>2.7.2</t>
  </si>
  <si>
    <t>Мероприятие 2.7.2. Модернизация учебно-материальной базы краевых государственных профессиональных образовательных организаций</t>
  </si>
  <si>
    <t>81307090221014600, 81607090220999200</t>
  </si>
  <si>
    <r>
      <t xml:space="preserve">Министерство образования и науки Камчатского края / Прозорова Е.В., начальник отдела региональной политики и образовательных программ;  </t>
    </r>
    <r>
      <rPr>
        <b/>
        <sz val="7.5"/>
        <rFont val="Times New Roman"/>
        <family val="1"/>
      </rPr>
      <t>Министерство культуры Камчатского края</t>
    </r>
  </si>
  <si>
    <t>Оснащение учебно-материальной базы  краевых государственных профессиональных образовательных организаций</t>
  </si>
  <si>
    <t>2.7.3</t>
  </si>
  <si>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образовательных учреждений</t>
  </si>
  <si>
    <t>81307040221014600, 81307050221014600</t>
  </si>
  <si>
    <t>Приобретение дорогостоящих основных средств, проведения капитального ремонта имущества и благоустройство территории подведомственных образовательных учреждений</t>
  </si>
  <si>
    <t>2.7.4</t>
  </si>
  <si>
    <t>Мероприятие 2.7.4. Инвестиции в объекты капитального строительства среднего профессионального образования</t>
  </si>
  <si>
    <t>81307090221013400</t>
  </si>
  <si>
    <t>2.7.4.1.</t>
  </si>
  <si>
    <t>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"В", "С", "D" г.Петропавловск-Камчатский</t>
  </si>
  <si>
    <t>31.08.2015</t>
  </si>
  <si>
    <t>2.7.4.2.</t>
  </si>
  <si>
    <t>Строительство здания политехнического техникума на 500 мест в г.Петропавловск-Камчатский (проектные работы)</t>
  </si>
  <si>
    <t xml:space="preserve">Контрольное событие 2.7.4.2. Разработка проектно-сметной документации для строительства здания политехнического техникума на 500 мест в г.Петропавловск-Камчатский </t>
  </si>
  <si>
    <t>2.7.5</t>
  </si>
  <si>
    <t>Мероприятие 2.7.5.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</si>
  <si>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01.07.2015</t>
  </si>
  <si>
    <t>2.7.6</t>
  </si>
  <si>
    <t>Мероприятие 2.7.6. Приобретение оборудования и мебели для обустройства комнат в общежитиях</t>
  </si>
  <si>
    <t>2.8</t>
  </si>
  <si>
    <t>Обеспечение социальных гарантий работникам подведомственных учреждений  профессионального образования</t>
  </si>
  <si>
    <t>2.8.1</t>
  </si>
  <si>
    <t>81307040221014600; 81307050221014600</t>
  </si>
  <si>
    <t>Финансовое обеспечение социальных гарантий работникам подведомственных учреждений профессионального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</si>
  <si>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2.8.2</t>
  </si>
  <si>
    <t>2.9</t>
  </si>
  <si>
    <t>2.9.1</t>
  </si>
  <si>
    <t>Мероприятие 2.9.1. Предоставление субсидии из краевого бюджета частной образовательной организации, осуществляющей образовательную деятельность по образовательным программам среднего профессионального образования</t>
  </si>
  <si>
    <t>3.</t>
  </si>
  <si>
    <t>Подпрограмма 3 «Развитие региональной системы оценки качества образования и информационной прозрачности региональной системы образования»</t>
  </si>
  <si>
    <t>3.1</t>
  </si>
  <si>
    <t>Основное мероприятие 3.1. «Обеспечение деятельности отдела контроля и надзора Министерства образования и науки Камчатского края»</t>
  </si>
  <si>
    <t>Реализация полномочий Российской Федерации в сфере образования, переданных для осуществления Министерству образования и науки Камчатского края</t>
  </si>
  <si>
    <t>3.1.1</t>
  </si>
  <si>
    <t>Мероприятие 3.1.1 Субвенция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</si>
  <si>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8130235123</t>
  </si>
  <si>
    <t>Обеспечение в Камчатском крае деятельности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</si>
  <si>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3.2</t>
  </si>
  <si>
    <t>Основное мероприятие 3.2. «Формирование и развитие региональной системы оценки качества образования»</t>
  </si>
  <si>
    <t>Формирование в регионе элементов общероссийской системы оценки качества образования, формирование региональной системы оценки качества образования</t>
  </si>
  <si>
    <t>Контрольное событие 3.1. «Проведение мониторинговых обследований качества знаний по обязательным учебным предметам учащихся 8-х классов общеобразовательных организаций в Камчатском крае»</t>
  </si>
  <si>
    <t>Контрольное событие 3.4. «Проведение мониторинговых обследований качества знаний по обязательным учебным предметам учащихся 10-х классов общеобразовательных организаций в Камчатском крае»</t>
  </si>
  <si>
    <t>3.2.1</t>
  </si>
  <si>
    <t>Мероприятие 3.2.1. Финансовое обеспечение формирования региональной системы оценки качества образования, обеспечение участия в мероприятиях по созданию общероссийской системы оценки качества образования, участие в международных исследованиях</t>
  </si>
  <si>
    <t>81307090231014600</t>
  </si>
  <si>
    <t>Проведение диагностических тестирований учащихся 8-х, 10-х классов общеобразовательных учреждений Камчатского края по обязательным учебным предметам. Участие учащихся 8-х классов в международных исследованиях качества образования.</t>
  </si>
  <si>
    <t>Контрольное событие 3.2.1.1                              «Проведение мониторинговых обследований качества знаний по обязательным учебным предметам учащихся 8-х и 10-х классов общеобразовательных организаций в Камчатском крае»</t>
  </si>
  <si>
    <t>Контрольное событие 3.2.1.2                              «Проведение национального исследования качества начального образования обучающихся 4-х классов"</t>
  </si>
  <si>
    <t>30.04.2015</t>
  </si>
  <si>
    <t>Контрольное событие 3.2.1.3                              «Проведение национального исследования качества образования в области инфармационных технологий в 8-9 классах"</t>
  </si>
  <si>
    <t>31.10.2015</t>
  </si>
  <si>
    <t>3.2.2</t>
  </si>
  <si>
    <t>Мероприятие 3.2.2.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</si>
  <si>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Контрольное событие 3.2.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</si>
  <si>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3.2.3</t>
  </si>
  <si>
    <t>Мероприятие 3.2.3. Создание условий для развития государственной и общественной (общественно-профессиональной) оценки деятельности профессиональных образовательных организаций</t>
  </si>
  <si>
    <t>Создание общественных советов по оценке деятельности профессиональных образовательных организаций</t>
  </si>
  <si>
    <t>3.2.4</t>
  </si>
  <si>
    <t>Мероприятие 3.2.4. Финансовое обеспечение государственного задания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</si>
  <si>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Финансовое обеспечение деятельности КГАУ "Камчатский центр информатизации и оценки качества образования"</t>
  </si>
  <si>
    <t>3.2.5</t>
  </si>
  <si>
    <t>Мероприятие 3.2.5. Финансовое обеспечение приобретения дорогостоящих основных средств,проведения капитального ремонта имущества и благоустройства территории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</si>
  <si>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Приобритение основных средств, проведение капитального ремонта имущества и благоустройство территории КГАУ "Камчатский центр информатизации и оценки качества образования"</t>
  </si>
  <si>
    <t>3.2.6</t>
  </si>
  <si>
    <t>Мероприятие 3.2.6. Финансовое обеспечение социальных гарантий работникам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</si>
  <si>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сотрудникам КГАУ "Камчатский центр информатизации и оценки качества образования"</t>
  </si>
  <si>
    <t>3.3</t>
  </si>
  <si>
    <t>Основное мероприятие 3.3. «Развитие механизмов обратной связи в образовании как части региональной системы оценки качества образования»</t>
  </si>
  <si>
    <t>Формирование региональной системы оценки качества образования</t>
  </si>
  <si>
    <t>3.3.1</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</si>
  <si>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(АИС «Сетевой город. Образование»)</t>
  </si>
  <si>
    <t>81304100230999200</t>
  </si>
  <si>
    <t>Контрольное событие 3.5. «Создание во всех муниципальных образовательных организациях и государственных образовательных организациях, подведомственных Министерству образования и науки Камчатского края, органов коллегиального управления с участием общественности (родителей, работодателей)»</t>
  </si>
  <si>
    <t>4.</t>
  </si>
  <si>
    <t>Подпрограмма 4 «Поддержка научной деятельности в Камчатском крае»</t>
  </si>
  <si>
    <t>4.1</t>
  </si>
  <si>
    <t>Основное мероприятие 4.1.  «Содействие ученым Камчатки по участию в мероприятиях, способствующих развитию научного потенциала региона»</t>
  </si>
  <si>
    <t>Министерство образования и науки Камчатского края / Сивак В.И., заместитель министра</t>
  </si>
  <si>
    <t>Создание условий  для поддержки научной деятельности в Камчатском крае</t>
  </si>
  <si>
    <t>4.1.1</t>
  </si>
  <si>
    <t>Мероприятие 4.1.1. Конкурс молодежных инновационных проектов в различных областях науки и техники</t>
  </si>
  <si>
    <t>81307090240999200</t>
  </si>
  <si>
    <t>Создание условий  для воспроизводства научных кадров в Камчатском крае</t>
  </si>
  <si>
    <t>4.1.2</t>
  </si>
  <si>
    <t>Мероприятие 4.1.2. Проведение и участие в  научных мероприятиях (конференции, семинары, презентации, круглые столы), направленных на стимулирование инновационной деятельности в Камчатском крае</t>
  </si>
  <si>
    <t>4.2</t>
  </si>
  <si>
    <t>Основное мероприятие 4.2. «Информационное сопровождение мероприятий, способствующих развитию научного потенциала Камчатки»</t>
  </si>
  <si>
    <t>4.2.1</t>
  </si>
  <si>
    <t>Мероприятие 4.2.1. Подготовка и издание презентационной печатной и медиапродукции, ориентированной на сопровождение мероприятий, способствующих развитию научного потенциала Камчатки</t>
  </si>
  <si>
    <t>5.</t>
  </si>
  <si>
    <t>Подпрограмма 5 «Обеспечение реализации  Программы  и прочие мероприятия в области образования»</t>
  </si>
  <si>
    <t>5.1</t>
  </si>
  <si>
    <t xml:space="preserve">Основное мероприятие 5.1. «Организационное, аналитическое, информационное обеспечение реализации Программы» </t>
  </si>
  <si>
    <t>5.1.1</t>
  </si>
  <si>
    <t>Мероприятие 5.1.1. Финансовое обеспечение деятельности Министерства образования и науки Камчатского края</t>
  </si>
  <si>
    <t>81307090251001, 81301040251001</t>
  </si>
  <si>
    <t>Финансовое обеспечение деятельности Министерства образования и науки Камчатского края</t>
  </si>
  <si>
    <t>5.1.2</t>
  </si>
  <si>
    <t>Мероприятие 5.1.2. Финансовое обеспечение государственного задания подведомственных учреждений, выполняющих работы по бухгалтерскому обслуживанию в сфере образования</t>
  </si>
  <si>
    <t>5.1.3</t>
  </si>
  <si>
    <t>Мероприятие 5.1.3.Финансовое обеспечение приобретения дорогостоящих основных средств, проведение капитального ремонта имущества и благоустройства территории подведомственных учреждений, выполняющих работы по бухгалтерскому обслуживанию в сфере образования</t>
  </si>
  <si>
    <t>5.1.4</t>
  </si>
  <si>
    <t>Мероприятие 5.1.4.Финансовое обеспечение социальных гарантий работникам подведомственных учреждений, выполняющих работы по бухгалтерскому обслуживанию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t>
  </si>
  <si>
    <t>5.2</t>
  </si>
  <si>
    <t>Основное мероприятие 5.2. «Другие вопросы в области образования»</t>
  </si>
  <si>
    <t>Создание условий для реализации воспитательного и социализирующего потенциала системы образования</t>
  </si>
  <si>
    <t>5.2.1</t>
  </si>
  <si>
    <t>Мероприятие 5.2.1. Проведение прочих мероприятий Министерства образования и науки Камчатского края</t>
  </si>
  <si>
    <t>81307090250999</t>
  </si>
  <si>
    <t>местный бюджет</t>
  </si>
  <si>
    <t>5.3</t>
  </si>
  <si>
    <t>Основное мероприятие 5.3. «Развитие инфраструктуры дошкольного, общего образования и дополнительного образования детей»</t>
  </si>
  <si>
    <t>5.3.1</t>
  </si>
  <si>
    <t>Мероприятие 5.3.1. «Иные межбюджетные трансферты органам местного самоуправления»</t>
  </si>
  <si>
    <t>Таблица 11</t>
  </si>
  <si>
    <t>Сведения о достижении значений показателей (индикаторов)</t>
  </si>
  <si>
    <t>№ 
п/п</t>
  </si>
  <si>
    <t>Показатель
(индикатор)
(наименование)</t>
  </si>
  <si>
    <t>Ед. измерения</t>
  </si>
  <si>
    <t>Значения показателей (индикаторов) государственной программы, подпрограммы государственной программы</t>
  </si>
  <si>
    <t>Обоснование отклонений значений показателя (индикатора) на конец отчетного года (при наличии)</t>
  </si>
  <si>
    <t>год, предшествующий отчетному &lt;1&gt;</t>
  </si>
  <si>
    <t>отчетный год</t>
  </si>
  <si>
    <t>план</t>
  </si>
  <si>
    <t>факт</t>
  </si>
  <si>
    <t xml:space="preserve">Государственная программа Камчатского края "Развитие образования в Камчатском крае на 2014-2020 годы"
</t>
  </si>
  <si>
    <t>Доступность дошкольного образования (отношение численности детей 3 - 7 лет, которым предоставлена возможность получать услуги дошкольного образования, к численности детей в возрасте 3 - 7 лет, скорректированной на численность детей в возрасте 5-7 лет, обучающихся в школе)</t>
  </si>
  <si>
    <t>%</t>
  </si>
  <si>
    <t>Отношение среднего балла единого государственного экзамена (в расчете на 2 предмета) в 10 процентах школ с лучшими результатами единого государственного экзамена к среднем баллу единого государственного экзамена (в расчете на 1 предмет) в 10 процентах школ с худшими результатами единого государственного экзамена</t>
  </si>
  <si>
    <t xml:space="preserve">Удельный вес численности обучающихся государственных (муниципальных) общеобразовательных организаций, которым предоставлена возможность обучаться в соответствии с основными современными требованиями, в общей численности обучающихся
</t>
  </si>
  <si>
    <t>Удельный вес численности выпускников образовательных организаций профессионального образования очной формы обучения, трудоустроившихся в течение одного года после окончания обучения по полученной специальности (профессии), в общей их численности</t>
  </si>
  <si>
    <t xml:space="preserve">Доля выпускников государственных (муниципальных) общеобразовательных учреждений, не получивших аттестат о среднем (полном) общем образовании
</t>
  </si>
  <si>
    <t>Подпрограмма 1 "Развитие дошкольного, общего образования и дополнительного образования детей в Камчатском крае"</t>
  </si>
  <si>
    <t>1.1.</t>
  </si>
  <si>
    <t xml:space="preserve">Удельный вес численности детей в возрасте от 0 до 3 лет, охваченных программами поддержки раннего развития, в общей численности детей соответствующего возраста
</t>
  </si>
  <si>
    <t>1.2.</t>
  </si>
  <si>
    <t xml:space="preserve">Доступность предшкольного образования (отношение численности детей 5-7 лет, которым предоставлена возможность получать услуги дошкольного образования, к численности детей в возрасте 5-7 лет, скорректированной на численность детей в возрасте 5-7 лет, обучающихся в школе)
</t>
  </si>
  <si>
    <t>Удельный вес численности детей-инвалидов,
обучающихся по программам
общего образования на дому с использованием
дистанционных образовательных
технологий, в общей численности
детей-инвалидов,
которым не противопоказано
обучение</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</si>
  <si>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</si>
  <si>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1.5.</t>
  </si>
  <si>
    <t xml:space="preserve">Удельный вес численности учителей в возрасте до 30 лет в общей численности учителей общеобразовательных организаций
</t>
  </si>
  <si>
    <t>27,4</t>
  </si>
  <si>
    <t>Учитывая отсутствие тенденции роста по данному показателю, значения показалетей будут откорректированы в сторону уменьшения.</t>
  </si>
  <si>
    <t>1.6.</t>
  </si>
  <si>
    <t xml:space="preserve">Удельный вес руководящих и педагогических работников общеобразовательных учреждений, прошедших повышение квалификации в соответствии с федеральными государственными образовательными стандартами, в общей численности руководящих и педагогических работников общеобразовательных учреждений в Камчатском крае
</t>
  </si>
  <si>
    <t>1.7.</t>
  </si>
  <si>
    <t xml:space="preserve">Отношение среднемесячной заработной платы педагогических работников государственных (муниципальных) дошкольных образовательных организаций к средней заработной плате в общем образовании в Камчатском крае
</t>
  </si>
  <si>
    <t>1.8.</t>
  </si>
  <si>
    <t xml:space="preserve">Отношение среднемесячной заработной платы педагогических работников государственных (муниципальных) общеобразовательных организаций к средней заработной плате в Камчатском крае
</t>
  </si>
  <si>
    <t xml:space="preserve">Удельный вес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t>
  </si>
  <si>
    <t>Подпрограмма 2 "Развитие профессионального образования в Камчатском крае"</t>
  </si>
  <si>
    <t>2.1.</t>
  </si>
  <si>
    <t xml:space="preserve">Число учебных центров профессиональной квалификации, осуществляющих обучение на базе среднего общего образования
Число учебных центров профессиональной квалификации, осуществляющих обучение на базе среднего общего образования
</t>
  </si>
  <si>
    <t xml:space="preserve">ед.  </t>
  </si>
  <si>
    <t>2.2.</t>
  </si>
  <si>
    <t xml:space="preserve">Доля выпускников 9-х и 11-х классов общеобразовательных школ в Камчатском крае, продолживших обучение в профессиональных образовательных организациях, в общем числе выпускников в отчетном году
</t>
  </si>
  <si>
    <t>2.3.</t>
  </si>
  <si>
    <t xml:space="preserve">Доля педагогических работников системы профессионального образования Камчатского края, прошедших повышение квалификации по новым адресным моделям, в том числе за пределами Камчатского края, в общей их численности
</t>
  </si>
  <si>
    <t>2.4.</t>
  </si>
  <si>
    <t xml:space="preserve">Доля педагогических работников системы образования Камчатского края, прошедших повышение квалификации, в общей их численности
</t>
  </si>
  <si>
    <t>2.5.</t>
  </si>
  <si>
    <t xml:space="preserve">Доля учреждений профессионального образования Камчатского края, имеющих современную учебно-материальную базу в общей численности учреждений профессионального образования
</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</si>
  <si>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</si>
  <si>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3.1.</t>
  </si>
  <si>
    <t>Выполнение плана проведения проверок (доля проведенных плановых проверок в общем количестве запланированных проверок)</t>
  </si>
  <si>
    <t>3.2.</t>
  </si>
  <si>
    <t>Доля юридических лиц, в отношении которых органами государственного контроля (надзора) были проведены проверки (в общем количестве юридических лиц, осуществляющих деятельность на территории Российской Федерации, деятельность которых подлежит государственному контролю (надзору)</t>
  </si>
  <si>
    <t>Увеличение доли юридических лиц, в отношении которых проведены проверки,  произошло в связи увеличением количества внеплановых проверок  по основанию «исполнение ранее выданного предписания»</t>
  </si>
  <si>
    <t>3.3.</t>
  </si>
  <si>
    <t>Доля проведенных внеплановых проверок в общем количестве проведенных проверок</t>
  </si>
  <si>
    <t>Увеличение   доли проведенных внеплановых проверок  связано с осуществлением практики проведения внеплановых проверок в связи с истечением  срока исполнения юридическими лицами предписания об устранении выявленных нарушений</t>
  </si>
  <si>
    <t>3.4.</t>
  </si>
  <si>
    <t xml:space="preserve">Удельный вес числа образовательных организаций, в которых созданы органы коллегиального управления с участием общественности (родители, работодатели), в общем числе образовательных организаций
</t>
  </si>
  <si>
    <t>3.5.</t>
  </si>
  <si>
    <t xml:space="preserve">Удельный вес числа образовательных организаций, обеспечивающих предоставление нормативно закрепленного перечня сведений о своей деятельности на официальных сайтах, в общем числе образовательных организаций
</t>
  </si>
  <si>
    <t>Подпрограмма 4 "Поддержка научной деятельности в Камчатском крае"</t>
  </si>
  <si>
    <t>4.1.</t>
  </si>
  <si>
    <t>Доля исследователей в возрасте до 30 лет, имеющих ученую степень, в общем числе исследователей в данной возрастной группе</t>
  </si>
  <si>
    <t xml:space="preserve">Уменьшение доли исследователей в возрасте до 30 лет связано с увеличением общего количества молодых ученых, занятых исследованиями и разработками
</t>
  </si>
  <si>
    <t>&lt;1&gt; приводится фактическое значение индикатора или показателя за год, предшествующий отчетному.</t>
  </si>
  <si>
    <t>Таблица 12</t>
  </si>
  <si>
    <t xml:space="preserve">Сведения </t>
  </si>
  <si>
    <t>о степени выполнения ведомственных целевых программ,</t>
  </si>
  <si>
    <t>основных мероприятий, мероприятий и контрольных событий 
подпрограмм государственной программы</t>
  </si>
  <si>
    <t>Наименование ведомственной целевой программы, основного мероприятия</t>
  </si>
  <si>
    <t>Ответственный исполнитель</t>
  </si>
  <si>
    <t>Плановый срок</t>
  </si>
  <si>
    <t>Фактический срок</t>
  </si>
  <si>
    <t>Результаты</t>
  </si>
  <si>
    <t>Проблемы, возникшие 
в ходе реализации мероприятия &lt;1&gt;</t>
  </si>
  <si>
    <t>начала реализации</t>
  </si>
  <si>
    <t>окончания реализации</t>
  </si>
  <si>
    <t xml:space="preserve">Подпрограмма 1 "Развитие дошкольного, общего образования и дополнительного образования детей в Камчатском крае"
</t>
  </si>
  <si>
    <t xml:space="preserve">Основное мероприятие 1.1 "Развитие дошкольного образования"
</t>
  </si>
  <si>
    <t>1.1.1.</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</si>
  <si>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</si>
  <si>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1.1.2.</t>
  </si>
  <si>
    <t>1.1.3.</t>
  </si>
  <si>
    <t>1.1.4.</t>
  </si>
  <si>
    <t xml:space="preserve"> На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 было профинансировано и освоено на общую сумму 1 400,00 тыс. руб. Приобретено и доставлено в образовательные организации Камчатского края, реализующие программы дошкольного образования 420 комплектов по 61 пособию в каждом комплекте (2014 год)</t>
  </si>
  <si>
    <t>В 2015 году не было финансирования</t>
  </si>
  <si>
    <t>1.1.5.</t>
  </si>
  <si>
    <t>Мероприятие 1.1.5 Субсидии органам местного самоуправления на реализацию основных мероприятий соответствующей подпрограммы</t>
  </si>
  <si>
    <t xml:space="preserve">В рамках заключенных соглашений средства субсидии направлены в бюджеты муниципальных образований на развитие дошкольного образования – приобретение технологического оборудования и мебели для муниципальных дошкольных образовательных  учреждений, приведение муниципальных дошкольных образовательных учреждений в соответствие с требованиями СанПиН, в том числе проведение капитального ремонта. По состоянию на 01.01.2016 года освоение составило 62 443,71200 тыс. рублей. 
Финансирование осуществлялось на основании заключенных соглашений и с учетом потребности муниципальных районов;
</t>
  </si>
  <si>
    <t>1.1.6.</t>
  </si>
  <si>
    <t>Повышение оплаты труда отдельным категориям работников дошкольных учреждений, финансируемых из местных бюджетов. На повышение оплаты труда отдельным категориям работников дошкольных учреждений, финансируемых из местных бюджетов, выделены и освоены средства в полном объеме на общую сумму 289 153,68 тыс. руб. (2014 год)</t>
  </si>
  <si>
    <t>1.2.1.</t>
  </si>
  <si>
    <t>Министерство образования и науки Камчатского края/ Николенко Н.Н., начальник отдела экономики и межбюджетных трансфертов  - главный бухгалтер</t>
  </si>
  <si>
    <t>1.2.2.</t>
  </si>
  <si>
    <t>1.2.3.</t>
  </si>
  <si>
    <t xml:space="preserve">В рамках данного мероприятия приобретены учебные пособия для общеобразовательных организаций по корякскому языку для 6, 7 классов в количестве 192 экземпляра, учебно-методические пособия по подготовке к ЕГЭ и ОГЭ. Учебные материалы направлены во все муниципальные образования Камчатского края. 
В рамках заключенного договора КГАОУ ДОВ «Камчатский институт повышения квалификации педагогических кадров» с ООО РИЦ «Классика» приобретено 20 комплектов полного собрания сочинений в 2-х томах А.С. Пушкина.
</t>
  </si>
  <si>
    <t>1.2.4.</t>
  </si>
  <si>
    <t>В октябре 2015 года проведен VI Камчатский образовательный форум "Качественное образование: ресурсы и перспективы", в рамках которого организована специализированная выставка "Образование. Карьера. Увлечение". Произведена оплата услуг приглашенных преподавателей для проведения курсов повышения квалификации.</t>
  </si>
  <si>
    <t>1.2.5.</t>
  </si>
  <si>
    <t>В течение 2015 года 121 школа (100%) обеспечивалась круглосуточным безлимитным доступом к сети Интернет с централизованной контент-фильтрацией трафика на скорости не менее 256 Кбит/сек.  Для школ - участников проекта "Дистанционное обучение школьников Камчатского края с использованием сети Интернет" обеспечено расширение канала до не менее 512 КБит/сек, а для 8 школ - до не менее 1024 Кбит/сек</t>
  </si>
  <si>
    <t>1.2.6.</t>
  </si>
  <si>
    <t xml:space="preserve">В рамках проекта "Дистанционное обучение школьников Камчатского края с использованием сети Интернет" в 2015 году организовано дистанционное обучение для 392 обучающихся школ Камчатского края </t>
  </si>
  <si>
    <t>1.2.7.</t>
  </si>
  <si>
    <t>Мероприятие 1.2.7 Субсидии органам местного самоуправления на реализацию основных мероприятий соответствующей подпрограммы</t>
  </si>
  <si>
    <t xml:space="preserve">В рамках заключенных соглашений средства субсидии направлены в бюджеты муниципальных образований на развитие общего образованиял. </t>
  </si>
  <si>
    <t>1.2.8.</t>
  </si>
  <si>
    <t>1.2.9</t>
  </si>
  <si>
    <t>Мероприятие 1.2.9 Финансовое обеспечение создания специальных условий получения образования обучающихся с ограниченными возможностями здоровья в подведомственных организациях</t>
  </si>
  <si>
    <t xml:space="preserve">Министерство образования и науки Камчатского края / Сафронова К.В., начальник отдела опеки и попечительства, специальных (коррекционных) образовательных учреждений; </t>
  </si>
  <si>
    <t>Приобретение специальных программ, специальных учебников, специальных технических средств обучения в подведомственных образовательных организациях, обучающих детей с ограниченными возможностями здоровья</t>
  </si>
  <si>
    <t>1.2.10</t>
  </si>
  <si>
    <t>Мероприятие 1.2.10 Конкурсы муниципальных образовательных организаций</t>
  </si>
  <si>
    <t>Министерство образования и науки Камчатского края / Прозорова Е.В., начальник отдела региональной политики и образовательных програм</t>
  </si>
  <si>
    <t>01.01.2016</t>
  </si>
  <si>
    <t>Основное мероприятие 1.3. «Развитие сферы дополнительного образования и социализации детей».</t>
  </si>
  <si>
    <t>Контрольное событие  1.3.                              «Приведение в соответствие с требованиями Федерального закона от 29.12.2012 № 273-ФЗ "Об образовании в Российской Федерации" сети образовательных организаций для детей-сирот и детей, оставшихся без попечения родителей, в Камчатском крае»</t>
  </si>
  <si>
    <t>В целях совершенствования условий проживания детей-сирот и детей, оставшихся без попечения родителей, приближения их к семейным условиям, в Камчатском крае в соответствии с утвержденным Распоряжением  Правительства Камчатского края от 20.05.2014 № 193-РП «Планом мероприятий («дорожная карта») «Изменения в сфере  образования  Камчатского края», зпроведены мероприятия по реорганизации и реструктуризации учреждений для детей-сирот и детей, оставшихся без попечения родителей.</t>
  </si>
  <si>
    <t>1.3.1.</t>
  </si>
  <si>
    <t>Министерство образования и науки Камчатского края / Николенко Н.Н., начальник отдела экономики и межбюджетных трансфертов - главный бухгалтер</t>
  </si>
  <si>
    <t xml:space="preserve">Государственное обеспечение деятельности подведомственных организаций, реализующих программы дополнительного образования детей. </t>
  </si>
  <si>
    <t>1.3.2.</t>
  </si>
  <si>
    <t>Министерство образования и науки Камчатского края / Великанова О.Н., начальник отдела воспитательной работы и дополнительного образования,  / Николенко Н.Н., начальник отдела экономики и межбюджетных трансфертов - главный бухгалтер</t>
  </si>
  <si>
    <t xml:space="preserve">Развитие муниципальных систем дополнительного образования детей. </t>
  </si>
  <si>
    <t>В июне 2015 г. проведен краевой смотр-конкурс муниципальных организаций дополнительного образования в Камчатском крае, победителями которого стали: МБОУ ДОД «Центр детского творчества», г. Елизово, МБОУ ДОД «Детско-юношеская спортивная школа №2», г. Вилючинск; МКОУ ДОД «Пенжинская детская школа искусств» с. Каменское Пенжинского муниципального района.
Средства субсидии направлены победителям краевого смотра-конкурса и освоены в полном объеме</t>
  </si>
  <si>
    <t>1.3.3.</t>
  </si>
  <si>
    <t xml:space="preserve">В ноябре состоялась конференция по вопросам социализации детей в Камчатском крае. 
В декабре 2015 года в  рамках XXIV Международных Рождественских образовательных чтений «Традиция и новации: культура, общество, личность» состоялась межрегиональная научно-практическая конференция «Традиционные ценности и современное образование».
</t>
  </si>
  <si>
    <t>1.3.4.</t>
  </si>
  <si>
    <t>Мероприятие 1.3.4. Финансовое обеспечение деятельности организациий для детей 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</si>
  <si>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 xml:space="preserve">Средства направлены на финансовое обеспечение деятельности организаций для детей 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t>
  </si>
  <si>
    <t>1.3.5.</t>
  </si>
  <si>
    <t>Мероприятие 1.3.5. Финансовое обеспечение государственного задания подведомственных организаций для детей-сирот и детей, оставшихся без попечения родителей, не осуществляющих образовательную деятельность в качестве основного вида деятельности</t>
  </si>
  <si>
    <t>1.3.6.</t>
  </si>
  <si>
    <t xml:space="preserve">Средства направлены на выплату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 Средства освоены в  сумме 420 958,88602 тыс. рублей. 
Финансирование было произведено в соответствии с ежемесячной потребностью районов; 
</t>
  </si>
  <si>
    <t>1.3.7.</t>
  </si>
  <si>
    <t xml:space="preserve">Средства направлены на обеспечение деятельности органов опеки и попечительства в Камчатском крае и оплату прочих расходов
</t>
  </si>
  <si>
    <t>1.3.8.</t>
  </si>
  <si>
    <t>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t>
  </si>
  <si>
    <r>
      <t xml:space="preserve">Министерство образования и науки Камчатского края / Сафронова К.В., начальник отдела опеки и попечительства, специальных (коррекционных) образовательных учреждений; </t>
    </r>
    <r>
      <rPr>
        <b/>
        <sz val="9"/>
        <rFont val="Times New Roman"/>
        <family val="1"/>
      </rPr>
      <t>Министерство социального развития и труда Камчатского края</t>
    </r>
  </si>
  <si>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</si>
  <si>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Мероприятие 1.3.12. Организация участия усыновителей (удочерителей), опекунов (попечителей), приемных родителей и детей, находящихся на воспитании в их семьях, в том числе родных, в краевых и федеральных мероприятиях</t>
  </si>
  <si>
    <t>Средства направлены на поддержку граждан из числа усыновителей, опекунов, приемных родителей</t>
  </si>
  <si>
    <t>Средства направлены на финансовое обеспечение учреждения, временно не оказывающего государственные услуги КГБОУ ДОД "Камчатский детский оздоровительно-образовательный центр"</t>
  </si>
  <si>
    <t>Мероприятие 1.3.14. Финансовое обеспечение государственного задания подведомственных учреждений, выполняющих работы, оказывающих услуги по развитию семейных форм устройства детей, оставшихся без попечения родителей, и их социализации в обществе, не имеющих в своем составе стационапных групп</t>
  </si>
  <si>
    <t>Средства направлены на оплату  расходов по исполнительным листам на основании судебных решений подведомственных организаций</t>
  </si>
  <si>
    <t>Основное мероприятие 1.4. «Выявление, поддержка и сопровождение одаренных детей»</t>
  </si>
  <si>
    <t>1.4.1.</t>
  </si>
  <si>
    <t>Мероприятие 1.4.1. Организация и проведение краевых мероприятий среди обучающихся образовательных организаций в Камчатском крае, обеспечение участия победителей муниципальных и региональных мероприятий в мероприятиях более высокого уровня</t>
  </si>
  <si>
    <t>Организация и проведение краевых конкурсов для обучающихся и воспитанников образовательных организаций Камчатского края, награждение победителей. Обеспечение участия победителей и лауреатов в заключительных этапа конкурсов</t>
  </si>
  <si>
    <t xml:space="preserve">Проведены конкурсы для обучающихся, традиционными из которых стали:  краевой конкурс "Ученик года Камчатки"; краевой конкурс "Край камчатский - родина талантов"; краевой конкурс на лучший проект в сфере охраны, восстановления и рационального использования водных ресурсов. В региональном этапе этих конкурсов приняли участие 292 человек из 10 муниципальных образований Камчасткого края. В заключительных этапах мероприятий всероссийского и международного уровня участвовали 18 обучающихся Камчатского края </t>
  </si>
  <si>
    <t>1.4.2.</t>
  </si>
  <si>
    <t xml:space="preserve"> Проведена всероссийская олимпиада школьников, которая охватила 85,3% обучающихся общеобразовательных организаций. В интеллектуально-образовательных конкурсах и мероприятиях (за исключением всероссийской олимпиады школьников) международного, всероссийского и регионального уровня приняли участие около 9 тысяч обучающихся. </t>
  </si>
  <si>
    <t>1.4.3.</t>
  </si>
  <si>
    <t>Направление  победителей 8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t>
  </si>
  <si>
    <t>1.4.4.</t>
  </si>
  <si>
    <t>В 2015  году 140 школьников Камчатского края приняли участие в работе зимней и летней профильных школ. Традиционно для обеспечения высокого качества обучения для проведения занятий были приглашены ведущие преподаватели вузов Москвы. На эти мероприятие выделено и освоено средств на общую сумму 600,00 тыс. руб</t>
  </si>
  <si>
    <t>1.4.5.</t>
  </si>
  <si>
    <t>Средства направлены на приобретение оборудования и наглядных пособий для проведения интеллектуальных работ, соревнований, олимпиад, конкурсов учреждений, работающих с одаренными детьми. Средства освоены в полном объеме.</t>
  </si>
  <si>
    <t>1.4.6.</t>
  </si>
  <si>
    <t>Мероприятие 1.4.6. Обеспечение подготовки и проведения региональных предметных олимпиад, научно-исследовательских проектов и иинтеллектуальных конкурсов, исследовательских работ, профильных школ, конференций, тренингов. Участие в предметных олимпиадах, научно-исследовательских проектах, интеллектуальных конкурсах, профильных школах, конференциях, тренингах более высокого уровня.</t>
  </si>
  <si>
    <t xml:space="preserve">В Камчатском крае реализуется методика предолимпиадной подготовки обучающихся, проявивших способности к изучению химии, математики, физики, биологии и экологии, через организацию профильных школ с привлечением  ведущих рос-сийских университетов.
Профильные школы работают два раза в год. К сотрудничеству привлечены преподаватели ФГБУ  «Институт неорганической химии  Сибирского отделения Российской академии наук», ФГБУ «Институт теплофизики Сибирского отделения Российской академии наук», ФГАУ ВПО «Московский государственный университет». В заключительных этапах мероприятий всероссийского и международного уровная участвовали 18 обучающихся Камчатского края  
</t>
  </si>
  <si>
    <t>1.4.7.</t>
  </si>
  <si>
    <t xml:space="preserve">В 2014 году психолого-педагогический модуль «Технологии работы с одаренными учащимися в условиях общеобразовательной школы» включен в учебные планы ДПП в объеме до 100 и свыше 100 часов. Обучение завершили 63 педагога: 34 учителя начальных классов, 29 педагогов-психологов.
Разработан и включен в учебные планы ДПП новый учебный модуль «Особенности работы с одаренными детьми в образовательной организации». Завершили обучение по данному модулю следующие категории работников системы образования:
</t>
  </si>
  <si>
    <t>1.4.8.</t>
  </si>
  <si>
    <t>С целью реализации комплекса мер, направленных на стимулирование педагогов, работающих с одаренными детьми, совершенствование профессиональной компетенции дипломами и почетными грамотами Министерства образования и науки Камчатского края награждены 19 педагогов (1 из них награждена денежной премией в сумме 38 тыс. руб.);86 педагогам объявлена благодарность.</t>
  </si>
  <si>
    <t>Министерство образования и науки Камчатского края / Сивак В.И., Министр</t>
  </si>
  <si>
    <t>По состоянию на 31 декабря 2015 года 100% учителей и педагогов  Камчатского края прошли обучение по вопросам реализации ФГОС.Проведено 73 научно-методических мероприятия по вопросам внедрения ФГОС ОО. Свыше 1500 педагогов края приняли участие в научно-практических семинарах, круглых столах, тематических  встречах с представителями ведущих научных школ, издательств РФ, образовательном форуме, августовском совещании ра-ботников системы образования Камчатского края.</t>
  </si>
  <si>
    <t>1.5.1.</t>
  </si>
  <si>
    <t>Проведение краевых  конкурсов профессионального мастерства педагогов. Обеспечение участия педагогов во всероссийских конкурсах</t>
  </si>
  <si>
    <t xml:space="preserve">В отчетном году проведено 16 конкурсов профессионального мастерства, из них 12 конкурсов среди педагогов, в которых приняли участие 119 человек и 4 конкурса образовательных организаций по результатам разработки проектов, программ развития, в которых приняли участие 28 организаций. 
Обеспечено участие в конкурсах более высогоко уровня 4 педагогов Камчатского края ( "Учитель года России - 2015»;  Всероссийский конкурс «Педагогический дебют»;
«Всероссийский мастер-класс учителей родных языков-2015») </t>
  </si>
  <si>
    <t>1.5.2.</t>
  </si>
  <si>
    <t xml:space="preserve"> В 2015 г. состоялся конкурс  "Поощрение лучших учителей" приоритетного национального проекта "Образования". Награждены 2 человека (200,00 тыс. руб.)  из средств федерального бюджета и 5 человек (500,00 тыс.руб.) из средств краевого бюджета.</t>
  </si>
  <si>
    <t>1.5.3.</t>
  </si>
  <si>
    <t>30.06.2017</t>
  </si>
  <si>
    <t>Проведен конкурсный отбор лучших воспитателей образовательных организаций Камчатского края, реализующих программы дошкольного образования. Выплачены денежные поощрения 5 лучшим воспитателям образовательных организаций Камчатского края, реализующих программы дошкольного образования, в размере по 80 000,0 (восемьдесят тысяч) рублей каждому.</t>
  </si>
  <si>
    <t>1.5.4.</t>
  </si>
  <si>
    <t>Приглашение преподавателей из ведущих вузов страны для обучения педагогов, направление педагогов за пределы Камчатского края. Обучение педагогов края на базе КГАОУ ДОВ "Камчатский институт ПКПК".</t>
  </si>
  <si>
    <t>Организовано сотрудничество с учеными и ведущими специалистами образовательных организаций г. Москвы: ГБОУ «Методический центр», ГБОУ «Школа 2110» многофункциональный комплекс «Марьино», ГБОУ «Центр психолого-медико- социального сопровождения», имеющими опыт работы в проблематике инклюзивного образования</t>
  </si>
  <si>
    <t>1.5.5.</t>
  </si>
  <si>
    <t>30.12.2017</t>
  </si>
  <si>
    <t>Средства направлены на организацию и 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</si>
  <si>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1.5.6.</t>
  </si>
  <si>
    <t>Средства направлены на выплату денежного вознаграждения классным руководителям общеобразовательных учреждений</t>
  </si>
  <si>
    <t>Министерство образования и науки Камчатского края/Сивак В.И.. министр</t>
  </si>
  <si>
    <t>1.6.1.</t>
  </si>
  <si>
    <t xml:space="preserve">Проведены обучающие семинары для различных категорий работников образовательных учреждений в Камчатском  крае по вопросам организации питания и формирования здорового образа жизни; освоено 300,00 тыс. руб. Финансирование производилось по графику, в соответствии с заключенными соглашениями. 
В 2015 году курсы повышения квалификации в области здорового питания прошли 77 работников системы образования.
</t>
  </si>
  <si>
    <t>1.6.2.</t>
  </si>
  <si>
    <t xml:space="preserve">На оснащение мастерских, учебных кабинетов, столовой, на комплектование учебно-программной документацией и литературой стажировочной площадки по обучению работников системы образования Камчатского края организации здорового питания выделено 1 700,00 тыс. руб., освоено средств на общую сумму 1 700,00 тыс. руб. </t>
  </si>
  <si>
    <t>1.6.3.</t>
  </si>
  <si>
    <t>Министерство образования и науки Камчатского края / Прозорова Е.В., начальник отдела региональной политики и образовательных программ, Николенко Н.Н., начальник отдела экономического, бухгалтерского и ресурсного обеспечения - главный бухгалтер</t>
  </si>
  <si>
    <t xml:space="preserve">В рамках заключенных соглашений средства субсидии направлены в бюджеты муниципальных образований в полном объеме. По состоянию на 01.01.2016 года денежные средства освоены в размере 12 000,00 тыс. рублей. Средства направлены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
</t>
  </si>
  <si>
    <t>1.6.4.</t>
  </si>
  <si>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экономического, бухгалтерского и ресурсного обеспечения - главный бухгалтер</t>
  </si>
  <si>
    <t xml:space="preserve">Приобретено спортивное оборудования и инвентарь  для муниципальных общеобразовательных учреждениях. Денежные средства в рамках заключенных Соглашений с муниципальными образованиями Камчатского края перечислены органам местного самоуправления на сумму 15 215,83 тыс.руб. </t>
  </si>
  <si>
    <t>1.6.5.</t>
  </si>
  <si>
    <t>Мероприятие 1.6.5. Организационно-просветительская работа по пропаганде здорового образа жизни среди учащихся и воспитанников образовательных учреждений, их родитей, педагогов</t>
  </si>
  <si>
    <t>Средства, предусмотренные на издание и тиражирование буклетов, брошюр, плакатов, медиаматериалов и другой просветительской продукции по вопросам здорового образа жизни, профинансированы и освоены в полном объеме</t>
  </si>
  <si>
    <t>1.6.6.</t>
  </si>
  <si>
    <t>Средства направлены на финансовое обеспечение предоставления бесплатного питания отдельным категориям обучающихся в Камчатском крае</t>
  </si>
  <si>
    <t>1.6.7.</t>
  </si>
  <si>
    <t xml:space="preserve">Средства освоены в полном объеме на издание и распространение 
500 экземпляров методических рекомендаций для родителей «Как защитить ребенка от негативного контента в сети Интернет» «Безопасный интернет»
</t>
  </si>
  <si>
    <t>Министерство образования и науки Камчатского края /Сивак В.И.. министр</t>
  </si>
  <si>
    <t>Приведение организаций  дошкольного, общего образования и дополнительного образования детей в соответствие с основными современными требованиями.</t>
  </si>
  <si>
    <t>1.7.1.</t>
  </si>
  <si>
    <t xml:space="preserve">Министерство строительства Камчатского края </t>
  </si>
  <si>
    <t>Контрольное событие 1.7.1.2.                               Приобретение проектной и рабочей документации с привязкой к земельному участку</t>
  </si>
  <si>
    <t>31.09.2015</t>
  </si>
  <si>
    <t>Приобретение проектной и рабочей документации с привязкой к земельному участку</t>
  </si>
  <si>
    <t>Контрольное событие 1.7.1.3.1                           "Разработка проектно-сметной документации по объекту "Детский сад по ул. Савченко, г.Петропавловск-Камчатский""</t>
  </si>
  <si>
    <t>Разработка проектно-сметной документации по объекту "Детский сад по ул. Савченко, г.Петропавловск-Камчатский</t>
  </si>
  <si>
    <t>Контрольное событие 1.7.1.3.2                            "Ввод в эксплуатацию детского сада по ул. Савченко, г.Петропавловск-Камчатский"</t>
  </si>
  <si>
    <t>1.7.1.4.</t>
  </si>
  <si>
    <t>Контрольное событие 1.7.1.4.                              "Ввод в эксплуатацию детского сада по ул. Арсеньева, г.Петропавловск-Камчатский"</t>
  </si>
  <si>
    <t>1.7.1.5.</t>
  </si>
  <si>
    <t>Контрольное событие 1.7.1.5.1                           "Разработка проектной документации по объекту "Детский сада на 150 мест в р.п.Оссора Карагинского района""</t>
  </si>
  <si>
    <t>Контрольное событие 1.7.1.5.2                           "Ввод в эксплуатацию детского сада на 150 мест в р.п.Оссора Карагинского района""</t>
  </si>
  <si>
    <t>1.7.1.6.</t>
  </si>
  <si>
    <t>Контрольное событие 1.7.1.6.                              "Ввод в эксплуатацию детского сада на 30 мест в с. Ковран Тигильского района"</t>
  </si>
  <si>
    <t>1.7.1.7.</t>
  </si>
  <si>
    <t>Разработка проектной документации, строительство  детского сада на 200 мест в  п. Ключи Усть-Камчатского района</t>
  </si>
  <si>
    <t>Контрольное событие 1.7.1.7.1                              "Разработка проектной документации по объекту "Детский сад на 200 мест в  п. Ключи Усть-Камчатского района""</t>
  </si>
  <si>
    <t>Разработка проектной документации по объекту "Детский сад на 200 мест в  п. Ключи Усть-Камчатского района"</t>
  </si>
  <si>
    <t>Контрольное событие 1.7.1.7.2                              "Ввод в эксплуатацию детского сада на 200 мест в  п. Ключи Усть-Камчатского района"</t>
  </si>
  <si>
    <t>Ввод в эксплуатацию детского сада на 200 мест в  п. Ключи Усть-Камчатского района</t>
  </si>
  <si>
    <t>1.7.1.8.</t>
  </si>
  <si>
    <t>Детский сад в с. Тиличики Олюторского района</t>
  </si>
  <si>
    <t>Контрольное событие 1.7.1.8.1                              "Разработка проектной документации по объекту "Детский сад в с. Тиличики Олюторского района""</t>
  </si>
  <si>
    <t>Разработка проектной документации по объекту "Детский сад в с. Тиличики Олюторского района"</t>
  </si>
  <si>
    <t>Контрольное событие 1.7.1.8.2                              "Ввод в эксплуатацию детского сада в с. Тиличики Олюторского района</t>
  </si>
  <si>
    <t>Ввод в эксплуатацию детского сада в с. Тиличики Олюторского района</t>
  </si>
  <si>
    <t>1.7.2.</t>
  </si>
  <si>
    <t>1.7.2.1.</t>
  </si>
  <si>
    <t>Капитальные вложения в основные средства казенного предприятия Камчатского края "Единая дирекция по строительству" на строительство объекта "Сельский учебный комплекс в с Усть-Хайрюзово Тигильского  района"</t>
  </si>
  <si>
    <t>1.7.2.2.</t>
  </si>
  <si>
    <t>Контрольное событие 1.7.2.2.1.                            Разработка проектной документации по объекту "Школа детский сад" в с.Каменское Пенжинского района на 161 ученических и 80 дошкольных мест</t>
  </si>
  <si>
    <t>Разработка проектной документации по объекту "Школа детский сад" в с.Каменское Пенжинского района на 161 ученических и 80 дошкольных мест</t>
  </si>
  <si>
    <t>Контрольное событие 1.7.2.2.2                             "Ввод в эксплуатацию объекта "Школа - детский сад" в с.Каменское Пенжинского района на 161 ученических и 80 дошкольных мест"</t>
  </si>
  <si>
    <t>Ввод в эксплуатацию объекта "Школа - детский сад" в с.Каменское Пенжинского района на 161 ученических и 80 дошкольных мест</t>
  </si>
  <si>
    <t>Контрольное событие 1.7.2.3.1                            "Разработка проектной документации по объекту "Школа - детский сад" в с.Таловка Пенжинского района на 80 ученических и 30 дошкольных мест"</t>
  </si>
  <si>
    <t>Разработка проектной документации по объекту "Школа - детский сад" в с.Таловка Пенжинского района на 80 ученических и 30 дошкольных мес</t>
  </si>
  <si>
    <t>Контрольное событие 1.7.2.3.2                            "Ввод в эксплуатацию объекта "Сельский учебный комплека "Школа - детский сад" в с.Таловка Пенжинского района на 80 ученических и 30 дошкольных мест"</t>
  </si>
  <si>
    <t>Ввод в эксплуатацию объекта "Сельский учебный комплека "Школа - детский сад" в с.Таловка Пенжинского района на 80 ученических и 30 дошкольных мест</t>
  </si>
  <si>
    <t>Строительство дошкольных образовательных организаций в Камчатском крае</t>
  </si>
  <si>
    <t>Контрольное событие 1.7.2.4.1.                             "Разработка проектной документации по объекту "Сельский учебный комплекс в с Седанка на 100 школьных и 50 дошкольных мест"</t>
  </si>
  <si>
    <t>Сельский учебный комплекс "Школа-детский сад" на 72 ученических и 40 дошкольных мест в с.Лесная, Тигильского района (в том числе проектные работы)</t>
  </si>
  <si>
    <t>1.7.2.5.1 Контрольное событие "Разработка проектной документации по объекту "Сельский учебный комплекс в с.Лесная на 72 школьных и 40 дошкольных мест"</t>
  </si>
  <si>
    <t>Разработка проектной документации по объекту "Сельский учебный комплекс в с.Лесная на 72 школьных и 40 дошкольных мест</t>
  </si>
  <si>
    <t>КГБУ «Служба заказчика Министерства строительства Камчатского края» оформляет права пользования земельным участком. Техническое задание разработано. Технические условия от ресурсоснабжающих организаций получены. Администрацией п. Оссора не решены вопросы по инженерным сетям земельного участка,  в Технических условиях на водоотведение указана необходимость строительства канализационно-насосной станции и сетей большой протяженностью. 
Министерство строительства Камчатского края совместно с администрацией Карагинского муниципального района и Министерством жилищно-коммунального хозяйства и энергетики Камчатского края решается вопрос по выполнению реконструкции данного участка канализации и строительство дополнительной канализационно-насосной станции.
16 декабря 2015 года размещены документы для проведения электронного аукциона, вскрытие конветртов состоялось 12.01.2016.</t>
  </si>
  <si>
    <t>Разработка проектной документации по объекту "Общеобразовательная школа на 300 мест в с. Оссора Карагинского района</t>
  </si>
  <si>
    <t>1.7.3.</t>
  </si>
  <si>
    <t>1.7.3.1.</t>
  </si>
  <si>
    <t>Разработка проектной документации</t>
  </si>
  <si>
    <t>В конце 2014 года оформлен акт выбора земельного участка. Кадастровый паспорт на земельный участок получен 16.02.2015 года. Техническое задание разработано и согласовано. Перечислены средства на выполнение кадастровых работ, оплачены изыскательские работы</t>
  </si>
  <si>
    <t>Контрольное событие 1.7.3.1.1                              Разработка проектной документации по объекту "Центр работы с одаренными детьми КГБОУ "Центр образования "Эврика""</t>
  </si>
  <si>
    <t>Разработка проектной документации по объекту "Центр работы с одаренными детьми КГБОУ "Центр образования "Эврика""</t>
  </si>
  <si>
    <t>Ввод в эксплуатацию Центра работы с одаренными детьми КГБОУ "Центр образования "Эврика"</t>
  </si>
  <si>
    <t>1.7.4.</t>
  </si>
  <si>
    <t>Приобретение основных средств, проведение капитального ремонта имущества и благоустройство территории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t>
  </si>
  <si>
    <t xml:space="preserve">средства выделены на приобретение основных средств, проведение капитального ремонта имущества и благоустройство территории краевых государственных образовательных учреждений в соответствии с приказом Министерства образования и науки Камчатского края края от 10.11.2014 г. № 1522 «Об утверждении Плана выполнения капитального ремонта в краевых государственных учреждениях, подведомственных Министерству образования и науки Камчатского края на 2015 год»
</t>
  </si>
  <si>
    <t xml:space="preserve">Проведение капитального и текущего ремонта в муниципальных образовательных организациях  </t>
  </si>
  <si>
    <t>Средства выделены в рамках заключенных соглашений с муниципальными образованиями</t>
  </si>
  <si>
    <t>Иные межбюджетные трансферты органам местного самоуправления</t>
  </si>
  <si>
    <t>Денежные средства выделены бюджету Усть-Большерецкого муниципального района для оплаты долга ООО «Камчатгэсстрой». Средства освоены в полном объеме;</t>
  </si>
  <si>
    <t>В 2015 году в рамках реализации государственной программы Камчатского края "Развитие образования в Камчатском крае на 2014-2020 годы", а также исполнения Распоряжения Правительства Камчатского края от 17.02.2015 № 74-РП «О Перечне мероприятий по созданию в общеобразовательных организациях, расположенных в сельской местности, условий для занятий физической культурой и спортом в Камчатском крае на 2015 год»: из средств бюджета Камчатского края был выполнен ремонт 4 спортивных залов школ в Мильковском, Усть–Камчатском муниципальных районах. Денежные средства освоены в полном объеме</t>
  </si>
  <si>
    <t>Средства выделены в рамках заключенных соглашений  КГОАУ «Центр образования «Эврика» - на оснащение шести дополнительных групп дошкольного образования на 140 мест, КГБУ ДО «Дворец детского творчества» - на приобретение кресел для зрительного зала учреждения</t>
  </si>
  <si>
    <t xml:space="preserve">Основное мероприятие 1.8. «Социальные гарантии работникам подведомственных  организаций </t>
  </si>
  <si>
    <t>1.8.1.</t>
  </si>
  <si>
    <t xml:space="preserve">Мероприятие 1.8.1. Финансовое обеспечение социальных гарантий работникам подведомственных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</si>
  <si>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 </t>
  </si>
  <si>
    <t>Обеспечение социальных гарантий обучающихся бюджетных и автономных общеобразовательных учреждений, детских домов, центров содействия развитию семейных форм устройств</t>
  </si>
  <si>
    <t>Мероприятие 1.9.1 Социальное обеспечение обучающихся, в том числе детей-сирот и детей, оствшихся без попечения родителей, а так же лиц из числа детей-сирот и детей, оставшихся без попичения родителей в соответствии с действующими нормативными правовыми актами Камчатского края"</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</si>
  <si>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</si>
  <si>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Мероприятие 2.1.1. Финансовое обеспечение государственного задания на предоставление государственных услуг по реализации программ среднего профессионального образования, программ профессиональной подготовки</t>
  </si>
  <si>
    <t>Средства выделены на финансовое обеспечение деятельности краевых государственных профессиональных образовательных организаций</t>
  </si>
  <si>
    <t>Создан Учебный центр профессиональной квалификации на базе КГПОАУ "Камчатский политехнический техникум". В 2015 году средства были направлены на ремонтные работы для обеспечения деятельности Центра, приобретение стендов, гидропресса</t>
  </si>
  <si>
    <t>Мероприятие 2.2.2. Поддержка профессиональных образовательных организаций  на конкурсной основе</t>
  </si>
  <si>
    <t>Проведен конкурсный отбор проектов в сфере образования, программ развития профессиональных образовательных организаций в номинации «Лучшая практика взаимодействия профессиональных образовательных организаций с организациями реального сектора экономики по подготовке квалифицированных рабочих и специалистов со средним профессиональным образованием»</t>
  </si>
  <si>
    <t>Разработаны образовательные программы, соответствующие приоритетным направлениям развития экономики края: «Сооружение и эксплуатация газонефтепроводов и газонефтехранилищ», «Электроснабжение (по отраслям)», «Эксплуатация судовых энергетических установок», «Эксплуатация судового электрооборудования и средств автоматики», «Техническое регулирование и управление качеством», «Строительство и эксплуатация городских путей сообщения»,  «Монтажник санитарно-технических, вентиляционных систем и оборудования», «Машинист дорожных и строительных машин»</t>
  </si>
  <si>
    <t>Организация работы кабинета профессиональной ориентации на базе КГПОАУ "Камчатский морской энергетический техникум"; издание презентационной печатной и медиапрдукции</t>
  </si>
  <si>
    <t>Организована работа созданного на базе КГПОАУ «Камчатский морской энергетический техникум» Центра профессиональной ориентации, издана презентационная печатная и медиапродукция</t>
  </si>
  <si>
    <t>Мероприятие 2.3.1. Проведение мероприятий с обучающимися профессиональных образовательных организаций с привлечением работодателей</t>
  </si>
  <si>
    <t>В рамках Камчатского образовательного форума - 2015 проведен Фестиваль профессий</t>
  </si>
  <si>
    <t xml:space="preserve">На финансовое обеспечение организации и проведения  ярмарки молодежных вакансий "Молодежь Камчатки - успешная экономика края" было выделено 200,00 тыс. руб., денежные средства освоены в полном объеме.  </t>
  </si>
  <si>
    <t>Мероприятие 2.3.4. Финансовое обеспечение реализации подведомственными профессиональными образовательными организациями прочих мероприятий с детьми и молодежью в области образования</t>
  </si>
  <si>
    <t>Основное мероприятие 2.4. «Развитие кадрового потенциала системы среднего профессионального образования»</t>
  </si>
  <si>
    <t>В соответствии с приказом Министерства образования и науки Камчатского края от 20.10.2015 № 1744 средства направлены на реализацию мероприятия 2.4.2.</t>
  </si>
  <si>
    <t>Заключены соглашения с КГАОУ ДОВ "Камчатский институт повышения квалификации педагогических кадров" на финансовое обеспечение выполнение государственного задания на оказание государственных услуг и выполнение работ по реализации программ дополнительного профессионального образования</t>
  </si>
  <si>
    <t>Средства предусмотрены на финансовое обеспечение работы системы РКЦ-ММТЦ</t>
  </si>
  <si>
    <t>Средства направлены на выплату стипендий обучающимся в подведомственных профессиональных организаций</t>
  </si>
  <si>
    <t>Средства направлены на обеспечение бесплатным питанием учащихся, обучающимся рабочим специальностям, учащимся из малоимущих семей, проживающих в п. Палана, обучающихся специальностям среднего звена; а также полное государственное обеспечение детей - сирот и детей, оставшихся без попечения родителей</t>
  </si>
  <si>
    <t>Приобретено современное учебно-лабораторное оборудование: «Материаловедение», «Метрология и стандартизация», «Горные машины и комплексы горной механики», «Электротехника», рабочее место электромонтажника</t>
  </si>
  <si>
    <t>Министерство образования и науки Камчатского края / Прозорова Е.В., начальник отдела региональной политики и образовательных программ;  Министерство культуры Камчатского края</t>
  </si>
  <si>
    <t>В рамках выполнения мероприятия приобретено: мобильный компьютерный класс, лабораторный комплекс для учебной практики и проектной деятельности по естественнонаучным дисциплинам, интерактивные доски, проекторы.</t>
  </si>
  <si>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организаций дополнительного профессионального образования и  профессиональных образовательных организаций</t>
  </si>
  <si>
    <t>Средства предусмотрены на проведение капитального ремонта имущества и благоустройство территорий краевых государственных профессиональных образовательных учреждений в соответствии с приказом Министерства образования и науки Камчатского края от 10.11.2014 г. № 1522 «Об утверждении Плана выполнения капитального ремонта в краевых государственных учреждениях, подведомственных Министерству образования и науки Камчатского края на 2015 год»</t>
  </si>
  <si>
    <t>2.7.4.1</t>
  </si>
  <si>
    <t xml:space="preserve"> Средства освоены в полном объеме.</t>
  </si>
  <si>
    <t>Приобретение снегоуборочного шнэкоротора для КГПОАУ "Камчатский политехнический техникум"</t>
  </si>
  <si>
    <t xml:space="preserve">Освоение составило 10% (оплата аванса).
Остаток субсидии в сумме 6116,9 тыс. рублей будет перечислен в 2016 году в целях окончательного расчета по принятым обязательствам.  
</t>
  </si>
  <si>
    <t>Основное мероприятие 2.8. «Социальные гарантии работникам подведомственных профессиональных образовательных организаций»</t>
  </si>
  <si>
    <t>Мероприятие 2.8.1. Финансовое обеспечение социальных гарантий работникам подведомственных организаций дополнительного профессионального образования, профессиональных образовательных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</si>
  <si>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Финансовое обеспечение социальных гарантий работникам подведомственных организаций дополнительного профессионального образования, профессиональных образовательных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</si>
  <si>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Средства направлены на компенсацию расходов работникам краевых государственных профессиональных образовательных учреждений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</si>
  <si>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Основное мероприятие 2.9. «Предоставление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</si>
  <si>
    <t>Заключено соглашение с НОУ СПО "Камчатский кооперативный техникум" о предоставлении субсидий в 2015 году из краевого бюджета на осуществление образовательной деятельности по обучению рабочим профессиям, специальностям</t>
  </si>
  <si>
    <t>Основное мероприятие 3.1. "Обеспечение деятельности отдела контроля и надзора Министерства образования и науки Камчатского края"</t>
  </si>
  <si>
    <t>3.1.1.</t>
  </si>
  <si>
    <t>Средства предусмотрены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Средства освоены в полном объеме</t>
  </si>
  <si>
    <t>Контрольное событие 3.2.1.3                              «Проведение национального исследования качества образования в области информационных технологий в 8-9 классах"</t>
  </si>
  <si>
    <t>В 2015 году в числе субъектов Российской Федерации, определенных федеральным оператором для участия в НИКО, Камчатский край не представлен</t>
  </si>
  <si>
    <t>3.2.1.</t>
  </si>
  <si>
    <t>Проведены мониторинговые обследования качества знаний по русскому языку и математике учащихся 8-, х и 11-х классов образовательных организаций Камчатского края.</t>
  </si>
  <si>
    <t>3.2.2.</t>
  </si>
  <si>
    <t>Функционирование центра сертификации на базе КГПОАУ "Камчатский политехнический техникум"</t>
  </si>
  <si>
    <t>3.2.3.</t>
  </si>
  <si>
    <t>Создан общественный Совет при Министерстве образования и науки Камчатского края</t>
  </si>
  <si>
    <t xml:space="preserve">Финансовое обеспечение выполнение государственного задания на выполнение государственных работ исполнено не в полном объеме (89,3%). Остатки средств будут использованы в 2016 году. </t>
  </si>
  <si>
    <t>3.2.5.</t>
  </si>
  <si>
    <t>Приобритение основных средств, проведение капитального ремонта имущества и благоустройство территории /КГАУ "Камчатский центр информатизации и оценки качества образования"</t>
  </si>
  <si>
    <t>Приобретено дорогостоящее основное средство (серверное оборудование), в рамках соглашения с КГАУ "Камчатский центр информатизации и оценки качества образования"</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</si>
  <si>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информатизации и оценки качества образования"</t>
  </si>
  <si>
    <t>указать исполнение</t>
  </si>
  <si>
    <t>3.3.1.</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</si>
  <si>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(ГИС «Сетевой город»)</t>
  </si>
  <si>
    <t>Развитие информационно-технологической инфраструктуры единого образовательного пространства системы образования камчатского края (ГИС «Сетевой город»)</t>
  </si>
  <si>
    <t>Обеспечено функционирование в Камчатском крае ГИС "Сетевой город", в том числе проведена модернизация программного обечпечения ГИС "Сетевой город", обеспечена техническая поддержка разработчиком программного обеспечения в составе ГИС "Сетевой город"</t>
  </si>
  <si>
    <t>4.1.1.</t>
  </si>
  <si>
    <t>Проведен Региональный молодежный инновационный конкурс в Камчатском крае</t>
  </si>
  <si>
    <t>4.1.2.</t>
  </si>
  <si>
    <t>5 человек приняли участие в форумах и семинарах, направленных на стимулирование инновационной  деятельности</t>
  </si>
  <si>
    <t>4.2.</t>
  </si>
  <si>
    <t>4.2.1.</t>
  </si>
  <si>
    <t xml:space="preserve">Министерство образования и науки Камчатского края </t>
  </si>
  <si>
    <t>Подпрограмма 5 «Обеспечение реализации Программы и прочие мероприятия в области образования»</t>
  </si>
  <si>
    <t>5.1.</t>
  </si>
  <si>
    <t>Основное мероприятие 5.1. «Организационное, аналитическое, информационное обеспечение реализации Программы»</t>
  </si>
  <si>
    <t>5.1.1.</t>
  </si>
  <si>
    <t>Средства направлены на финансовое обеспечение деятельности Министерства образования и науки Камчатского края</t>
  </si>
  <si>
    <t>Финансовое обеспечение деятельности КГАУ "Камчатский центр бухгалтерского обслуживания в сфере образования"</t>
  </si>
  <si>
    <t>Мероприятие 5.1.3 Финансовое обеспечение приобретения дорогостоящих основных средств, проведение капитального ремонта имущества и благоустройства территории подведомственных учреждений, выполняющих работы по бухгалтерскому обслуживанию в сфере образования</t>
  </si>
  <si>
    <t>Приобритение основных средств, проведение капитального ремонта имущества и благоустройство территории /КГАУ "Камчатский центр бухгалтерского обслуживания в сфере образования"</t>
  </si>
  <si>
    <t>Мероприятие 5.1.4. Финансовое обеспечение социальных гарантий работникам подведомственных учреждений, выполняющих работы по бухгалтерскому обслуживанию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</si>
  <si>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бухгалтерского обслуживания в сфере образования"</t>
  </si>
  <si>
    <t>5.2.</t>
  </si>
  <si>
    <t>5.2.1.</t>
  </si>
  <si>
    <t>Средства направлены на проведение прочих мероприятий Министерства образования и науки Камчатского края, на создание условий для реализации воспитательного и социализирующего потенциала системы образования и освоены в полном объеме</t>
  </si>
  <si>
    <t>Таблица 13</t>
  </si>
  <si>
    <t>Оценка эффективности мер государственного регулирования</t>
  </si>
  <si>
    <t>Наименование меры</t>
  </si>
  <si>
    <t>Показатель применения меры</t>
  </si>
  <si>
    <t>Оценка результата
в отчетном году,
(тыс. руб.)</t>
  </si>
  <si>
    <t>Оценка результата
в плановом периоде (тыс. руб.)</t>
  </si>
  <si>
    <t>Обоснование необходимости (эффективности)</t>
  </si>
  <si>
    <t>Очередной финансовый год (N)</t>
  </si>
  <si>
    <t>N + 1</t>
  </si>
  <si>
    <t>N + 2</t>
  </si>
  <si>
    <t>I. Меры государственного регулирования, запланированные в рамках государственной 
программы</t>
  </si>
  <si>
    <t>…</t>
  </si>
  <si>
    <t>II. Меры государственного регулирования, дополнительно предлагаемые к реализации 
в рамках государственной программы</t>
  </si>
  <si>
    <t>Х</t>
  </si>
  <si>
    <t xml:space="preserve">          Примечание: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</si>
  <si>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Таблица 14</t>
  </si>
  <si>
    <t>Оценка результатов реализации мер правового регулирования</t>
  </si>
  <si>
    <t>Вид акта</t>
  </si>
  <si>
    <t>Основные положения</t>
  </si>
  <si>
    <t>Сроки принятия</t>
  </si>
  <si>
    <t>Примечание (результат реализации; причины отклонений)</t>
  </si>
  <si>
    <t xml:space="preserve">I. Меры государственного (правового) регулирования, предусмотренные государственной программой </t>
  </si>
  <si>
    <t xml:space="preserve">Закон Камчатского края от 12.02.2014 № 390
</t>
  </si>
  <si>
    <t>О мерах социальной поддержки отдельных категорий граждан в период получения ими образования в государственных и муниципальных образовательных организациях в Камчатском крае</t>
  </si>
  <si>
    <t>1 квартал 2015 года</t>
  </si>
  <si>
    <t xml:space="preserve">Определение категорий граждан которым предоставляются меры социальной поддержки в период получения ими образования в государственных и муниципальных образовательных организациях в Камчатском крае, в части предоставления бесплатного одного, двух и трех разового питания </t>
  </si>
  <si>
    <t>Постановление Правительства Камчатского края от 10.01.2014 N 1-П</t>
  </si>
  <si>
    <t>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</si>
  <si>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4 квартал 2015 года</t>
  </si>
  <si>
    <t>Определены нормативы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</si>
  <si>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Постановление Правительства Камчатского края от 10.01.2014 № 2-П</t>
  </si>
  <si>
    <t>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крас (за исключением муниципальных малокомплектных образовательных
организаций, реализующих образовательные программы дошкольного
образования, в Камчатском крае и образовательных организаций,
расположенных в сельских населенных пунктах и реализующих образовательные
программы дошкольного образования, в Камчатском крае)</t>
  </si>
  <si>
    <t>Определены нормативы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крас (за исключением муниципальных малокомплектных образовательных
организаций, реализующих образовательные программы дошкольного
образования, в Камчатском крае и образовательных организаций,
расположенных в сельских населенных пунктах и реализующих образовательные
программы дошкольного образования, в Камчатском крае)</t>
  </si>
  <si>
    <t xml:space="preserve">Постановление Правительства Камчатского края
от 18.04.2014 № 183-П
</t>
  </si>
  <si>
    <t xml:space="preserve">Об утверждении Порядка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
</t>
  </si>
  <si>
    <t xml:space="preserve">Министерство образования и науки Камчатского края
</t>
  </si>
  <si>
    <t xml:space="preserve">II квартал 2015
</t>
  </si>
  <si>
    <t>II квартал 2015</t>
  </si>
  <si>
    <t xml:space="preserve">Определен Порядок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
</t>
  </si>
  <si>
    <t>Постановление Правительства Камчатского края от 07.10.2014 № 419-П</t>
  </si>
  <si>
    <t>Об утверждении Порядка регламентации и оформления отношений государственной образовательной организации Камчатского края и муниципальной образовательной организации в Камчатском крае и родителей (законных представителей)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t>
  </si>
  <si>
    <t>IV квартал 2015 года</t>
  </si>
  <si>
    <t xml:space="preserve">Обеспечение и защита конституционных прав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
создание механизма правовых отношений между участниками правоотношений в сфере организации обучения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
</t>
  </si>
  <si>
    <t>Постановление Правительства Камчатского края от 25.06.2014 № 266-П</t>
  </si>
  <si>
    <t>О порядке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</si>
  <si>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3 квартал 2014</t>
  </si>
  <si>
    <t>Определен порядок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</si>
  <si>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Постановление Правительства Камчатского края от 06.08.2014 г. № 325-П</t>
  </si>
  <si>
    <t xml:space="preserve">"Об утверждении Порядка отнесения образовательных организаций, реализующих основные общеобразовательные программы в Камчатском крае, к малокомплектным образовательным организациям"
</t>
  </si>
  <si>
    <t>III квартал 2014</t>
  </si>
  <si>
    <t xml:space="preserve">Образовательные организации, реализующих основные общеобразовательные программы в Камчатском крае, отнесены к малокомплектным образовательным организациям, исходя из удаленности этих образовательных организаций от иных образовательных организаций в Камчатском крае, транспортной доступности и численности обучающихся.
</t>
  </si>
  <si>
    <t>Постановление Правительства Камчатского края
от 17.02.2014 № 88</t>
  </si>
  <si>
    <t xml:space="preserve">"О проведении оценки последствий принятия решения о реорганизации или ликвидации образовательных организаций в Камчатском крае"
</t>
  </si>
  <si>
    <t>II квартал 2014</t>
  </si>
  <si>
    <t>I квартал 2014</t>
  </si>
  <si>
    <t xml:space="preserve">Утвержден Порядок  проведения оценки последствий принятия решения о реорганизации или ликвидации образовательных организаций в Камчатском крае
</t>
  </si>
  <si>
    <t xml:space="preserve">Постановление Правительства Камчатского края "Об утверждении Порядка установления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приема  по профессиям и специальностям за счет средств краевого бюджета"
</t>
  </si>
  <si>
    <t xml:space="preserve">Порядок установления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приема по профессиям и специальностям за счет средств краевого бюджета
</t>
  </si>
  <si>
    <t xml:space="preserve">Проведен конкурс на установление контрольных цифр приема граждан для обучения по профессиям и специальностям за счет средств краевого бюджета на 2016/2017 учебный год
</t>
  </si>
  <si>
    <t>Постановление Правительства Камчатского края
от 12.05.2014 № 214-П</t>
  </si>
  <si>
    <t xml:space="preserve">Об утверждении денежных норм обеспечения бесплатным питанием обучающихся в государственных профессиональных образовательных организациях в Камчатском крае
</t>
  </si>
  <si>
    <t xml:space="preserve">4 квартал 2015
</t>
  </si>
  <si>
    <t xml:space="preserve">Утверждены денежные нормы обеспечения бесплатным питанием обучающихся в государственных профессиональных образовательных организациях в Камчатском крае
</t>
  </si>
  <si>
    <t>Постановление Правительства Камчатского края
от 28.07.2014 г № 318</t>
  </si>
  <si>
    <t xml:space="preserve">Об утверждении Порядка предоставления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
</t>
  </si>
  <si>
    <t xml:space="preserve">3 квартал 2015
</t>
  </si>
  <si>
    <t xml:space="preserve">Утвержден Порядок предоставления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
</t>
  </si>
  <si>
    <t>II. Меры государственного (правового) регулирования, предлагаемые к реализации с учетом положений государственной программы</t>
  </si>
  <si>
    <t xml:space="preserve">          Примечание: Столбцы 1 - 5 раздела I заполняются в соответствии с таблицей 4 государственной программы (а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 В столбце 7 раздела I приводится краткая характеристика результата реализации меры (влияния правовой меры на состояние сферы реализации государственной программы, степени достижения поставленных перед ней целей), а также причины отклонений в: 
         а) сроках реализации;</t>
  </si>
  <si>
    <t xml:space="preserve">         б) фактически полученных результатах по сравнению с ожидаемыми.</t>
  </si>
  <si>
    <t>Таблица 15</t>
  </si>
  <si>
    <t>Информация об использовании бюджетных и внебюджетных средств государственной программы</t>
  </si>
  <si>
    <t>№ п/п</t>
  </si>
  <si>
    <t>Наименование государственной программы, подпрограммы, мероприятия</t>
  </si>
  <si>
    <t>Код бюжетной классификации</t>
  </si>
  <si>
    <t>Расходы (тыс.руб.), годы</t>
  </si>
  <si>
    <t>ГРБС</t>
  </si>
  <si>
    <t>ЦСР</t>
  </si>
  <si>
    <t>предусмотрено на 1 января</t>
  </si>
  <si>
    <t>предусмотрено на отчетную дату</t>
  </si>
  <si>
    <t>Всего, в том числе:</t>
  </si>
  <si>
    <t>за счет средств федерального бюджета</t>
  </si>
  <si>
    <t>за счет средств краевого бюджета</t>
  </si>
  <si>
    <t>за счет средств местных бюджетов</t>
  </si>
  <si>
    <t>за счет средств государственных внебюджетных фондов</t>
  </si>
  <si>
    <t>за счет средств внебюджетных фондов</t>
  </si>
  <si>
    <t>за счет средств прочих внебюджетных источников</t>
  </si>
  <si>
    <t>021</t>
  </si>
  <si>
    <t>813,814,815</t>
  </si>
  <si>
    <t>Мероприятие 1.3.13. Финансовое обеспечение учреждений, временно не оказывающих госсударственные услуги</t>
  </si>
  <si>
    <t>1.7.1.1. Строительство детского сада на 220 мест в микрорайоне Центральный г.Вилючинска Камчатского края</t>
  </si>
  <si>
    <t>1.7.1.2. Детский сад на 260 мест (приобретение проектной и рабочей документации с привязкой к земельному участку)</t>
  </si>
  <si>
    <t>1.7.1.3. Строительство детского сада по ул. Савченко, г.Петропавловск-Камчатский (в том числе проектные работы)</t>
  </si>
  <si>
    <t>1.7.1.4. Строительство детского сада по ул. Арсеньева, г.Петропавловск-Камчатский (проектные работы)</t>
  </si>
  <si>
    <t>1.7.1.5. Строительство детского сада на 150 мест в р.п.Оссора Карагинского района (проектные работы)</t>
  </si>
  <si>
    <t>1.7.1.6. Строительство детского сада на 30 мест в с. Ковран Тигильского района ( в том числе проектные работы)</t>
  </si>
  <si>
    <t>1.7.1.7. Строительство  детского сада на 200 мест в  п. Ключи Усть-Камчатского района (в том числе проектные работы)</t>
  </si>
  <si>
    <t>1.7.1.8. Детский сад в п. Тиличики Олюторского района (в том числе проектные работы)</t>
  </si>
  <si>
    <t>1.7.1.9. Приобретение помещений для реализации образовательных программ дошкольного образования</t>
  </si>
  <si>
    <t>1.7.2.1. Капитальные вложения в основные средства казенного предприятия Камчатского края "Единая дирекция по строительству" на строительство объекта "Сельский учебный комплекс в с. Усть-Хайрюзово Тигильского района"</t>
  </si>
  <si>
    <t>1.7.2.2. 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</si>
  <si>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1.7.2.3. Строительство сельского учебного комплекса "Школа - детский сад" в с.Таловка Пенжинского района на 80 ученических и 30 дошкольных мест (проектные работы)</t>
  </si>
  <si>
    <t>1.7.2.4. Сельский учебный комплекс в с Седанка на 100 школьных и 50 дошкольных мест (в том числе проектные работы)</t>
  </si>
  <si>
    <t>1.7.2.5. Сельский учебный комплекс в с. Лесная на 100 школьных и 50 дошкольных мест (в том числе проектные работы)</t>
  </si>
  <si>
    <t>1.7.2.6. Общеобразовательная школа на 300 мест в с. Оссора Карагинского района (в том числе проектные работы)</t>
  </si>
  <si>
    <t>1.7.3.1. Центр работы с одаренными детьми КГБОУ "Центр образования "Эврика". Разработка ПД</t>
  </si>
  <si>
    <t>022</t>
  </si>
  <si>
    <t>813, 816</t>
  </si>
  <si>
    <t>2.7.4.1. 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"В", "С", "D" г.Петропавловск-Камчатский</t>
  </si>
  <si>
    <t>023</t>
  </si>
  <si>
    <t>024</t>
  </si>
  <si>
    <t>025</t>
  </si>
  <si>
    <t>Государственная программа Камчатского края</t>
  </si>
  <si>
    <t>Наименование подпрограммы\ наименование инвестиционного проекта</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</si>
  <si>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</si>
  <si>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</si>
  <si>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Инестор</t>
  </si>
  <si>
    <t>Стоимость проекта</t>
  </si>
  <si>
    <t>Источники финансирования</t>
  </si>
  <si>
    <t>Описание проекта</t>
  </si>
  <si>
    <t>Сроки реализации</t>
  </si>
  <si>
    <t>Потребность в инфраструктуре</t>
  </si>
  <si>
    <t>Меры гос поддержки</t>
  </si>
  <si>
    <t>Наличие земельного участка</t>
  </si>
  <si>
    <t>основные экономические показатели
(вклад в ВРП;  налогов; создание раб. мест и т.д.)</t>
  </si>
  <si>
    <t>Подпрограмма 1</t>
  </si>
  <si>
    <t>проект № 1</t>
  </si>
  <si>
    <t>проект № 2</t>
  </si>
  <si>
    <t>проект №…</t>
  </si>
  <si>
    <t>Подпрограмма 2</t>
  </si>
  <si>
    <t>проект № Х</t>
  </si>
  <si>
    <t>запланированные</t>
  </si>
  <si>
    <t>достигнутые</t>
  </si>
  <si>
    <t>Средства направлены на оплату труда в муниципальных дошкольных образовательных организациях, приобретение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1 900 668,73406 тыс. рублей. Финансирование осуществлялось в соответствии с ежемесячной заявкой и фактической потребностью районов</t>
  </si>
  <si>
    <t xml:space="preserve">Средства направлены на выплату компенсации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 освоены средства в сумме 108 301,61175 тыс. рублей. Финансирование производилось ежемесячно в соответствии с заключенными соглашениями
</t>
  </si>
  <si>
    <t xml:space="preserve">Средства направлены на оплату труда в муниципальных общеобразовательных организациях, приобретение учебников и учебных пособий, средств обучения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4 579 066,62967 тыс. рублей.
Финансирование осуществлялось на основании заключенных соглашений и с учетом потребности муниципальных районов
</t>
  </si>
  <si>
    <t xml:space="preserve">Средства направлены на финансовое обеспечение деятельности 9-ти краевых государственных организаций, реализующих программы общего образования
</t>
  </si>
  <si>
    <t xml:space="preserve">Средства направлены на финансовое обеспечение деятельности 4-х краевых государственных организаций, реализующих программы дополнительного образования детей. В отчетном году в подведомственных учреждениях дополнительного образования по программе «Реализация дополнительных общеразвивающих программ» обучалось 5646 детей. Государственное задание за 2015 год учреждениями выполнено в полном объеме – 100%. 
</t>
  </si>
  <si>
    <t xml:space="preserve">Средства направлены на обеспечение деятельности 4-х краевых государственных организаций, оказывающих социальные услуги детям – сиротам и детям, оставшимся без попечения родителей. В отчетном году в рамках проведенной оптимизации сети подведомственных учреждений 3 детских дома для детей сирот и детей, оставшихся без попечения родителей, реорганизованы в центры семейных форм устройства.  
Государственное задание за 2015 год учреждениями выполнено в полном объеме – 100%. А по государственной услуге «Социально-правовые услуги – устройство детей на воспитание в семью» государственное задание перевыполнено и составило 300%.За отчетный период из подведомственных центров семейных форм устройства отданы на воспитание в семью 24 ребенка.
</t>
  </si>
  <si>
    <t>Средства направлены на выплату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РФ. Финансирование осуществлялось в соответствии с ежемесячной потребностью муниципальных образований</t>
  </si>
  <si>
    <t>Средства направлены на проведение конкурсов и фестивалей для детей-сирот и детей, оставшихся без попечения родителей; информационная  и методическая поддержка семейного устройства детей-сирот и детей, оставшихся без попечения родителей; направление детей-сирот и детей, оставшихся без попечения родителей, и сопровождающих в санаторно-реабилитационные учреждения системы здравоохранения; выплаты на возмещение расходов на текущий ремонт жилых помещений, принадлежащих на праве собственности детям-сиротам, детям, оставшимся без попечения родителей, лицам из их числа, а также гражданам, ранее относившимся к лицам из числа детей-сирот и детей, оставшихся без попечения родителей в соответствии с приказами Министерства образования и науки Камчатского края. Министерству социального развития и труда Камчатского края предусмотрены средства на предоставление единовременных денежных выплат на приобретение мебели и бытовой техники выпускникам учреждений из числа детей-сирот и детей, оставшихся без попечения родителей, в размере 6 700,00 тыс. рублей</t>
  </si>
  <si>
    <t>Обеспечение функционирования в Камчатском крае государственной информационной системы «АИСТ»</t>
  </si>
  <si>
    <t xml:space="preserve">Средства направлены на финансовое обеспечение деятельности краевого государственного автономного учреждения «Камчатский ресурсный центр содействия развитию семейных форм устройства».  В отчетном году учреждением оказывались социально правовые услуги. Показатели государственного задания выполнены учреждением на 202%. </t>
  </si>
  <si>
    <t>Из федерального бюджета выделено 38 620,20 тыс. рублей, средства освоены в полном объеме. Из краевого бюджета выделено 97 656,00 тыс. рублей, освоено 97 637,24474 тыс. рублей. Объект введен в эксплуатацию 17.12.2015 года</t>
  </si>
  <si>
    <t>17.12.2015</t>
  </si>
  <si>
    <t>Распоряжением от 21.11.2014 № 641-р Министерства имущественных и земельных отношений Камчатского края передан объект незавершенного строительства, на завершение строительства учебного комплекса.  Казенное предприятие приступило к фактическому выполнению работ: закуплен в необходимых объемах металл, на объекте работает бригада монтажников. Ведутся строительные работы по блокам, заканчиваются работы по выполнению монтажа здания всех корпусов, монтажа метало-каркаса стен по блокам, монтаж стеновых панелей, лестниц, устройство крыши, металлических конструкций, по стеновым прогонам, стеновым панелям, по  перекрытиям. Выполняются работы по устройству полов, вертикальной планировки территории;</t>
  </si>
  <si>
    <t>Конкурсная документация подготовлена,  документы размещены на электронной площадке 17 декабря 2015 г. Вскрытие конвертов состоялось 13.01.2016 года. Контрольное событие не выполнено</t>
  </si>
  <si>
    <t xml:space="preserve">Контрольное событие выполнено </t>
  </si>
  <si>
    <t>Контрольное событие выполнено</t>
  </si>
  <si>
    <t>Контрольное событие не выполнено</t>
  </si>
  <si>
    <t xml:space="preserve">Средства направлены на финансовое обеспечение деятельности КГАУ "Камчатский центр бухгалтерского обслуживания в сфере образования". Учреждение в отчетном году оказывало государственные услуги по ведению бухгалтерского учета, формированию финансовой (бухгалтерской) отчетности. КГАУ «Камчатский центр бухгалтерского обслуживания в сфере образования» показатели государственного задания выполнены на 166,8%. </t>
  </si>
  <si>
    <t>Обеспечение реализации государственной программы «Развитие образования в Камчатском крае на 2014-2020 годы»</t>
  </si>
  <si>
    <t xml:space="preserve">Выполнение контрольно-надзорных и разрешительных  полномочий  Министерства образования и науки Камчатского края   </t>
  </si>
  <si>
    <t xml:space="preserve">Предусмотрено 12 200,00 тыс. рублей, средства освоены в сумме 12 154,19645 тыс. рублей. 
Приобретена проектная документация, выполнены кадастровые работы земельного участка. Объявлен аукцион на строительство объекта. Аукцион, запланированный на 21.12.2015 года, не состоялся в связи с поступившими жалобами участников размещения заказов. Повторный аукцион запланирован на январь 2016 года.
</t>
  </si>
  <si>
    <t>В связи с выдачей отрицательного заключения экспертизы, муниципальный контракт расторгнут с 30.11.2015 года, подрядчик не согласен с решением суда и будет направлять кассационную жалобу в арбитражный апелляционный суд г. Хабаровска.</t>
  </si>
  <si>
    <t>Выполнены подготовительные работы по технологическому присоединению к электрическим сетям объекта. Строительство на Объекте ведется со значительным отставанием от плана-графика производства работ, утвержденного 10.04.2015. Выполнены работы нулевого цикла, выполнены работы по сносу зеленых насаждений, разбивка геодезических осей (вынос в натуру границ отвода земель строительной площадки с установкой граничных знаков), работы вертикальной планировки, бетонирование под фундамент, подушка фундамента блока 3, армирование стен, завершено армирование плит перекрытия, утепление стен подвала 2-блоков, выведены стены первого этажа, работы по наружной канализации, тепловые сети наружные, ГВС;</t>
  </si>
  <si>
    <t>Заключен государственный контракт на разработку проектной документации детского сада с  ООО «Сахапроект» на сумму 18 000,00 тыс. рублей. Проектную документацию планируется получить в 2016 году. Бюджетные ассигнования, предусмотренные на 2015 год, оптимизированы, так как по условиям контракта оплата производится после получения положительного заключения государственной экспертизы.</t>
  </si>
  <si>
    <t>Получено положительное заключение государственной экспертизы проектной документации. Оплачены работы за проектирование и экспертизу. Получено положительное заключение проверки достоверности определения сметной стоимости. Подготовлено техническое задание на строительство объекта. Аукцион не состоялся по причине отсутствия поданных заявок. Повторное проведение аукциона на строительство детского сада перенесено на 1 квартал 2016 года.</t>
  </si>
  <si>
    <t>Проектная документация разработана в установленный контрактом срок - февраль 2015 года. Получено положительное заключение государственной экспертизы проектной документации. Аукцион на строительство объекта запланирован на 1 квартал 2016 года.</t>
  </si>
  <si>
    <t xml:space="preserve">Комплект проектной документации предоставлен в срок. В настоящее время документы находятся на проверке в государственной экспертизе. Получены замечания по АР, ПБ, КР, ВК, направлены на доработку подрядчику. Положительное заключение экспертизы планируется получить в 1 квартале 2016 года.
В связи с тем, что согласно контракта, полная оплата производится после получения заключения государственной экспертизы (по контракту предусмотрен аванс 10%), денежные средства не освоены в полном объеме.
</t>
  </si>
  <si>
    <t xml:space="preserve">Приобретены два помещения для реализации образовательных программ дошкольного образования: 
1) общей площадью 139,1 кв. м., расположенное по адресу г. Петропавловск-Камчатский, ул. Океанская, д.98; 
2) общей площадью 867,7 кв. м., расположенное по адресу г. Петропавловск-Камчатский, ул. Топоркова. Приобретенные помещения закреплены за КГБОУ «Центр образования «Эврика»;
</t>
  </si>
  <si>
    <t>В соответствии с  государственным контрактом от  13.10.2014 № 72/14  проектные работы выполнены в установленный срок.  Документы направлены на проверку в государственную экспертизу. Отрабатываются замечания государственной экспертизы по смете</t>
  </si>
  <si>
    <t xml:space="preserve">
Земельный участок оформлен, поставлен на кадастровый учет. Поданы документы на регистрацию права постоянного (бессрочного) пользования земельным участком. Выполнены работы по гидрометеорологии и мониторингу окружающей среды земельного участка. На земельном участке отсутствует централизованная система водоснабжения. Разработка  ПД на водоснабжение предусмотрена муниципальным районом в 2015 году.
Техническое задание на выполнение проектных работ подготовлено на 90%.  (до получения технических условий муниципального района о точках подключения объекта к проектированному водоводу). Электронный аукцион на разработку проектной документации планировалось проводить в 2016 г., но в соответствии с Законом Камчатского края «О краевом бюджете на 2016 год» данное мероприятие не предусмотрено на 2016 год
</t>
  </si>
  <si>
    <t xml:space="preserve">
Выполнены работы по гидрометеорологии и мониторингу окружающей среды земельного участка. Электронный аукцион на разработку проектной документации планировалось проводить в 2016 г., но в соответствии с Законом Камчатского края «О краевом бюджете на 2016 год» данное мероприятие не предусмотрено на 2016 год;
</t>
  </si>
  <si>
    <t>Контрольное событие 1.7.2.6.1 "Разработка проектной документации по объекту "Общеобразовательная школа на 300 мест в с. Оссора Карагинского района"</t>
  </si>
  <si>
    <t>Все обучающиеся 5-х классов (100%) приступили к обучению по ФГОС ООО с 01.09.2015 года</t>
  </si>
  <si>
    <t>Обеспечено функционирование в Камчатском крае ГИС «АИСТ» - регионального сегмента банка данных о детях, оставшихся без попечения родителей. В 2015 году проведена аттестация ГИС "АИСТ" на соответствие требованиям по информационной безопасности.</t>
  </si>
  <si>
    <t>По состоянию на 31.12.2015 года все уставы профессиональных образовательных организаций приведены в соответсвтие с требованиями ФЗ</t>
  </si>
  <si>
    <t>Участие студентов от Камчатского края в региональных чемпионатах по профессиональному мастерству WorldSkillsRussia в г. Хабаровске и г. Якутске в 2015 году</t>
  </si>
  <si>
    <t>Проведено 5 краевых олимпиад, конкурс "Студент года" среди студентов профессиональных образовательных организаций (февраль-апрель 2015 года)</t>
  </si>
  <si>
    <t>Участие 90% учащихся 8-х классов образовательных организаций Камчатского края в 2015 году</t>
  </si>
  <si>
    <t>Участие всех учащихся 4-х классов в национальном исследовании качества начального образования в 2015 году</t>
  </si>
  <si>
    <t>Развитие информационно-технологической инфраструктуры единого образовательного пространства системы образования камчатского края (АИС «Сетевой город. Образование»)</t>
  </si>
  <si>
    <t>Приобретение снегоуборочного шнэкоротора для КГП ОАУ "Камчатский политехнический техникум"</t>
  </si>
  <si>
    <t xml:space="preserve">Проведение капитального и текущего ремонта в муниципальных образовательных организациях </t>
  </si>
  <si>
    <t>Приобретение основных средств</t>
  </si>
  <si>
    <t xml:space="preserve">Приобретение основных средств, проведение капитального ремонта имущества и благоустройство территории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 </t>
  </si>
  <si>
    <t>Ремонт спортивных залов общеобразовательных организаций</t>
  </si>
  <si>
    <t>Обеспечение социальных гарантий работникам подведомственных  учреждений</t>
  </si>
  <si>
    <t>Мероприятие 1.8.1. Финансовое обеспечение социальных гарантий работникам подведомственных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</si>
  <si>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Основное мероприятие 1.8. «Социальные гарантии работникам подведомственных учреждений»</t>
  </si>
  <si>
    <t>Основное мероприятие 2.4 «Развитие кадрового потенциала системы среднего профессионального образования»</t>
  </si>
  <si>
    <t>Основное мероприятие 1.5.  «Развитие кадрового потенциала системы дошкольного, общего и дополнительного образования детей, в том числе проведение конкурсов профессионального мастерства педагогических работников»</t>
  </si>
  <si>
    <t>Мероприятие 2.1.1.  Финансовое обеспечение государственного задания на предоставление государственных услуг по реализации программ среднего профессионального образования, программ профессиональной подготовки</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</si>
  <si>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   </t>
  </si>
  <si>
    <t>Основное мероприятие 2.8.«Социальные гарантии работникам подведомственных профессиональных образовательных организаций»</t>
  </si>
  <si>
    <t>Основное мероприятие 2.9.«Предоставление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</si>
</sst>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0.00000"/>
    <numFmt numFmtId="167" formatCode="0.0"/>
    <numFmt numFmtId="168" formatCode="mm/yy"/>
    <numFmt numFmtId="169" formatCode="0.0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46">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sz val="11"/>
      <name val="Times New Roman"/>
      <family val="1"/>
    </font>
    <font>
      <sz val="7"/>
      <name val="Times New Roman"/>
      <family val="1"/>
    </font>
    <font>
      <sz val="14"/>
      <name val="Times New Roman"/>
      <family val="1"/>
    </font>
    <font>
      <sz val="8"/>
      <name val="Times New Roman"/>
      <family val="1"/>
    </font>
    <font>
      <sz val="7.5"/>
      <name val="Times New Roman"/>
      <family val="1"/>
    </font>
    <font>
      <vertAlign val="superscript"/>
      <sz val="7.5"/>
      <name val="Times New Roman"/>
      <family val="1"/>
    </font>
    <font>
      <b/>
      <sz val="10"/>
      <name val="Times New Roman"/>
      <family val="1"/>
    </font>
    <font>
      <b/>
      <sz val="7.5"/>
      <name val="Times New Roman"/>
      <family val="1"/>
    </font>
    <font>
      <b/>
      <i/>
      <sz val="8.5"/>
      <name val="Times New Roman"/>
      <family val="1"/>
    </font>
    <font>
      <b/>
      <sz val="8.5"/>
      <name val="Times New Roman"/>
      <family val="1"/>
    </font>
    <font>
      <b/>
      <i/>
      <sz val="7.5"/>
      <name val="Times New Roman"/>
      <family val="1"/>
    </font>
    <font>
      <b/>
      <sz val="9"/>
      <color indexed="8"/>
      <name val="Times New Roman"/>
      <family val="1"/>
    </font>
    <font>
      <b/>
      <sz val="8"/>
      <color indexed="8"/>
      <name val="Times New Roman"/>
      <family val="1"/>
    </font>
    <font>
      <sz val="9"/>
      <color indexed="8"/>
      <name val="Times New Roman"/>
      <family val="1"/>
    </font>
    <font>
      <sz val="6"/>
      <name val="Times New Roman"/>
      <family val="1"/>
    </font>
    <font>
      <i/>
      <sz val="7.5"/>
      <name val="Times New Roman"/>
      <family val="1"/>
    </font>
    <font>
      <sz val="9"/>
      <name val="Times New Roman"/>
      <family val="1"/>
    </font>
    <font>
      <sz val="9"/>
      <color indexed="10"/>
      <name val="Times New Roman"/>
      <family val="1"/>
    </font>
    <font>
      <b/>
      <sz val="9"/>
      <name val="Times New Roman"/>
      <family val="1"/>
    </font>
    <font>
      <i/>
      <sz val="11"/>
      <name val="Times New Roman"/>
      <family val="1"/>
    </font>
    <font>
      <b/>
      <sz val="8"/>
      <name val="Times New Roman"/>
      <family val="1"/>
    </font>
    <font>
      <b/>
      <i/>
      <sz val="8"/>
      <name val="Times New Roman"/>
      <family val="1"/>
    </font>
    <font>
      <i/>
      <sz val="8"/>
      <name val="Times New Roman"/>
      <family val="1"/>
    </font>
    <font>
      <sz val="11"/>
      <color indexed="8"/>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color indexed="63"/>
      </left>
      <right>
        <color indexed="63"/>
      </right>
      <top style="thin">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style="medium">
        <color indexed="8"/>
      </left>
      <right style="hair">
        <color indexed="8"/>
      </right>
      <top style="thin">
        <color indexed="8"/>
      </top>
      <bottom style="hair">
        <color indexed="8"/>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style="hair">
        <color indexed="8"/>
      </top>
      <bottom style="hair">
        <color indexed="8"/>
      </bottom>
    </border>
    <border>
      <left>
        <color indexed="63"/>
      </left>
      <right style="medium">
        <color indexed="8"/>
      </right>
      <top style="thin">
        <color indexed="8"/>
      </top>
      <bottom style="hair">
        <color indexed="8"/>
      </bottom>
    </border>
    <border>
      <left>
        <color indexed="63"/>
      </left>
      <right style="medium">
        <color indexed="8"/>
      </right>
      <top>
        <color indexed="63"/>
      </top>
      <bottom>
        <color indexed="63"/>
      </bottom>
    </border>
    <border>
      <left>
        <color indexed="63"/>
      </left>
      <right style="medium">
        <color indexed="8"/>
      </right>
      <top style="hair">
        <color indexed="8"/>
      </top>
      <bottom style="thin">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color indexed="63"/>
      </bottom>
    </border>
    <border>
      <left style="hair">
        <color indexed="8"/>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medium">
        <color indexed="8"/>
      </bottom>
    </border>
    <border>
      <left>
        <color indexed="63"/>
      </left>
      <right>
        <color indexed="63"/>
      </right>
      <top>
        <color indexed="63"/>
      </top>
      <bottom style="medium">
        <color indexed="8"/>
      </bottom>
    </border>
    <border>
      <left style="thin">
        <color indexed="8"/>
      </left>
      <right style="hair">
        <color indexed="8"/>
      </right>
      <top style="thin">
        <color indexed="8"/>
      </top>
      <bottom style="thin">
        <color indexed="8"/>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hair">
        <color indexed="8"/>
      </top>
      <bottom style="thin">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hair">
        <color indexed="8"/>
      </bottom>
    </border>
    <border>
      <left>
        <color indexed="63"/>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18" fillId="4" borderId="0" applyNumberFormat="0" applyBorder="0" applyAlignment="0" applyProtection="0"/>
  </cellStyleXfs>
  <cellXfs count="706">
    <xf numFmtId="0" fontId="0" fillId="0" borderId="0" xfId="0" applyAlignment="1">
      <alignment/>
    </xf>
    <xf numFmtId="0" fontId="19" fillId="0" borderId="0" xfId="56" applyFont="1" applyFill="1">
      <alignment/>
      <protection/>
    </xf>
    <xf numFmtId="166" fontId="19" fillId="24" borderId="0" xfId="56" applyNumberFormat="1" applyFont="1" applyFill="1">
      <alignment/>
      <protection/>
    </xf>
    <xf numFmtId="166" fontId="19" fillId="0" borderId="0" xfId="56" applyNumberFormat="1" applyFont="1" applyFill="1">
      <alignment/>
      <protection/>
    </xf>
    <xf numFmtId="49" fontId="19" fillId="24" borderId="0" xfId="56" applyNumberFormat="1" applyFont="1" applyFill="1">
      <alignment/>
      <protection/>
    </xf>
    <xf numFmtId="0" fontId="19" fillId="24" borderId="0" xfId="56" applyFont="1" applyFill="1" applyAlignment="1">
      <alignment/>
      <protection/>
    </xf>
    <xf numFmtId="0" fontId="19" fillId="24" borderId="0" xfId="56" applyFont="1" applyFill="1">
      <alignment/>
      <protection/>
    </xf>
    <xf numFmtId="166" fontId="19" fillId="24" borderId="0" xfId="56" applyNumberFormat="1" applyFont="1" applyFill="1" applyAlignment="1">
      <alignment vertical="center"/>
      <protection/>
    </xf>
    <xf numFmtId="0" fontId="19" fillId="24" borderId="0" xfId="56" applyFont="1" applyFill="1" applyAlignment="1">
      <alignment horizontal="center"/>
      <protection/>
    </xf>
    <xf numFmtId="0" fontId="21" fillId="0" borderId="0" xfId="56" applyFont="1" applyFill="1">
      <alignment/>
      <protection/>
    </xf>
    <xf numFmtId="166" fontId="22" fillId="24" borderId="0" xfId="56" applyNumberFormat="1" applyFont="1" applyFill="1">
      <alignment/>
      <protection/>
    </xf>
    <xf numFmtId="49" fontId="24" fillId="24" borderId="0" xfId="56" applyNumberFormat="1" applyFont="1" applyFill="1">
      <alignment/>
      <protection/>
    </xf>
    <xf numFmtId="166" fontId="21" fillId="24" borderId="0" xfId="56" applyNumberFormat="1" applyFont="1" applyFill="1" applyAlignment="1">
      <alignment vertical="center"/>
      <protection/>
    </xf>
    <xf numFmtId="0" fontId="21" fillId="24" borderId="0" xfId="56" applyFont="1" applyFill="1">
      <alignment/>
      <protection/>
    </xf>
    <xf numFmtId="0" fontId="21" fillId="24" borderId="0" xfId="56" applyFont="1" applyFill="1" applyAlignment="1">
      <alignment horizontal="center"/>
      <protection/>
    </xf>
    <xf numFmtId="0" fontId="20" fillId="24" borderId="0" xfId="56" applyFont="1" applyFill="1" applyAlignment="1">
      <alignment vertical="center" wrapText="1"/>
      <protection/>
    </xf>
    <xf numFmtId="0" fontId="19" fillId="24" borderId="0" xfId="56" applyFont="1" applyFill="1" applyBorder="1" applyAlignment="1">
      <alignment horizontal="center" wrapText="1"/>
      <protection/>
    </xf>
    <xf numFmtId="0" fontId="20" fillId="24" borderId="0" xfId="56" applyFont="1" applyFill="1" applyAlignment="1">
      <alignment horizontal="center" vertical="center" wrapText="1"/>
      <protection/>
    </xf>
    <xf numFmtId="166" fontId="21" fillId="24" borderId="0" xfId="56" applyNumberFormat="1" applyFont="1" applyFill="1">
      <alignment/>
      <protection/>
    </xf>
    <xf numFmtId="166" fontId="21" fillId="0" borderId="0" xfId="56" applyNumberFormat="1" applyFont="1" applyFill="1">
      <alignment/>
      <protection/>
    </xf>
    <xf numFmtId="49" fontId="21" fillId="24" borderId="0" xfId="56" applyNumberFormat="1" applyFont="1" applyFill="1">
      <alignment/>
      <protection/>
    </xf>
    <xf numFmtId="166" fontId="21" fillId="24" borderId="0" xfId="56" applyNumberFormat="1" applyFont="1" applyFill="1" applyAlignment="1">
      <alignment/>
      <protection/>
    </xf>
    <xf numFmtId="0" fontId="25" fillId="24" borderId="10" xfId="56" applyFont="1" applyFill="1" applyBorder="1" applyAlignment="1">
      <alignment vertical="center" wrapText="1"/>
      <protection/>
    </xf>
    <xf numFmtId="0" fontId="25" fillId="24" borderId="11" xfId="56" applyFont="1" applyFill="1" applyBorder="1" applyAlignment="1">
      <alignment vertical="center" wrapText="1"/>
      <protection/>
    </xf>
    <xf numFmtId="0" fontId="25" fillId="24" borderId="0" xfId="56" applyFont="1" applyFill="1" applyBorder="1" applyAlignment="1">
      <alignment vertical="center" wrapText="1"/>
      <protection/>
    </xf>
    <xf numFmtId="0" fontId="25" fillId="24" borderId="0" xfId="56" applyFont="1" applyFill="1">
      <alignment/>
      <protection/>
    </xf>
    <xf numFmtId="0" fontId="25" fillId="24" borderId="0" xfId="56" applyFont="1" applyFill="1" applyAlignment="1">
      <alignment horizontal="center"/>
      <protection/>
    </xf>
    <xf numFmtId="166" fontId="25" fillId="24" borderId="12" xfId="56" applyNumberFormat="1" applyFont="1" applyFill="1" applyBorder="1" applyAlignment="1">
      <alignment horizontal="center" vertical="top" wrapText="1"/>
      <protection/>
    </xf>
    <xf numFmtId="49" fontId="25" fillId="0" borderId="12" xfId="56" applyNumberFormat="1" applyFont="1" applyFill="1" applyBorder="1" applyAlignment="1">
      <alignment horizontal="center" vertical="top" wrapText="1"/>
      <protection/>
    </xf>
    <xf numFmtId="166" fontId="25" fillId="0" borderId="12" xfId="56" applyNumberFormat="1" applyFont="1" applyFill="1" applyBorder="1" applyAlignment="1">
      <alignment horizontal="center" vertical="top" wrapText="1"/>
      <protection/>
    </xf>
    <xf numFmtId="0" fontId="25" fillId="24" borderId="11" xfId="56" applyFont="1" applyFill="1" applyBorder="1" applyAlignment="1">
      <alignment horizontal="center" vertical="top" wrapText="1"/>
      <protection/>
    </xf>
    <xf numFmtId="0" fontId="25" fillId="24" borderId="12" xfId="56" applyFont="1" applyFill="1" applyBorder="1" applyAlignment="1">
      <alignment horizontal="center" vertical="top" wrapText="1"/>
      <protection/>
    </xf>
    <xf numFmtId="0" fontId="25" fillId="0" borderId="13" xfId="56" applyFont="1" applyFill="1" applyBorder="1" applyAlignment="1">
      <alignment horizontal="center" vertical="top"/>
      <protection/>
    </xf>
    <xf numFmtId="0" fontId="25" fillId="0" borderId="12" xfId="56" applyFont="1" applyFill="1" applyBorder="1" applyAlignment="1">
      <alignment horizontal="center" vertical="top"/>
      <protection/>
    </xf>
    <xf numFmtId="3" fontId="25" fillId="24" borderId="12" xfId="56" applyNumberFormat="1" applyFont="1" applyFill="1" applyBorder="1" applyAlignment="1">
      <alignment horizontal="center" vertical="top"/>
      <protection/>
    </xf>
    <xf numFmtId="3" fontId="25" fillId="0" borderId="12" xfId="56" applyNumberFormat="1" applyFont="1" applyFill="1" applyBorder="1" applyAlignment="1">
      <alignment horizontal="center" vertical="top"/>
      <protection/>
    </xf>
    <xf numFmtId="49" fontId="25" fillId="24" borderId="12" xfId="56" applyNumberFormat="1" applyFont="1" applyFill="1" applyBorder="1" applyAlignment="1">
      <alignment horizontal="center" vertical="top"/>
      <protection/>
    </xf>
    <xf numFmtId="0" fontId="25" fillId="24" borderId="12" xfId="56" applyFont="1" applyFill="1" applyBorder="1" applyAlignment="1">
      <alignment horizontal="center" vertical="top"/>
      <protection/>
    </xf>
    <xf numFmtId="1" fontId="25" fillId="24" borderId="12" xfId="56" applyNumberFormat="1" applyFont="1" applyFill="1" applyBorder="1" applyAlignment="1">
      <alignment horizontal="center" vertical="center"/>
      <protection/>
    </xf>
    <xf numFmtId="0" fontId="25" fillId="24" borderId="14" xfId="56" applyFont="1" applyFill="1" applyBorder="1" applyAlignment="1">
      <alignment horizontal="center" vertical="top"/>
      <protection/>
    </xf>
    <xf numFmtId="0" fontId="25" fillId="24" borderId="11" xfId="56" applyFont="1" applyFill="1" applyBorder="1" applyAlignment="1">
      <alignment horizontal="center" vertical="top"/>
      <protection/>
    </xf>
    <xf numFmtId="0" fontId="28" fillId="24" borderId="10" xfId="56" applyFont="1" applyFill="1" applyBorder="1" applyAlignment="1">
      <alignment horizontal="center" vertical="top"/>
      <protection/>
    </xf>
    <xf numFmtId="0" fontId="28" fillId="24" borderId="11" xfId="56" applyFont="1" applyFill="1" applyBorder="1" applyAlignment="1">
      <alignment horizontal="center" vertical="top"/>
      <protection/>
    </xf>
    <xf numFmtId="0" fontId="28" fillId="24" borderId="0" xfId="56" applyFont="1" applyFill="1">
      <alignment/>
      <protection/>
    </xf>
    <xf numFmtId="0" fontId="28" fillId="24" borderId="15" xfId="56" applyFont="1" applyFill="1" applyBorder="1">
      <alignment/>
      <protection/>
    </xf>
    <xf numFmtId="0" fontId="28" fillId="24" borderId="0" xfId="56" applyFont="1" applyFill="1" applyAlignment="1">
      <alignment horizontal="center"/>
      <protection/>
    </xf>
    <xf numFmtId="3" fontId="30" fillId="24" borderId="12" xfId="56" applyNumberFormat="1" applyFont="1" applyFill="1" applyBorder="1" applyAlignment="1">
      <alignment horizontal="center" vertical="top"/>
      <protection/>
    </xf>
    <xf numFmtId="166" fontId="30" fillId="0" borderId="12" xfId="56" applyNumberFormat="1" applyFont="1" applyFill="1" applyBorder="1" applyAlignment="1">
      <alignment horizontal="left" vertical="top"/>
      <protection/>
    </xf>
    <xf numFmtId="49" fontId="30" fillId="24" borderId="12" xfId="56" applyNumberFormat="1" applyFont="1" applyFill="1" applyBorder="1" applyAlignment="1">
      <alignment horizontal="center" vertical="top"/>
      <protection/>
    </xf>
    <xf numFmtId="0" fontId="30" fillId="24" borderId="10" xfId="56" applyFont="1" applyFill="1" applyBorder="1" applyAlignment="1">
      <alignment horizontal="center" vertical="top"/>
      <protection/>
    </xf>
    <xf numFmtId="0" fontId="30" fillId="24" borderId="11" xfId="56" applyFont="1" applyFill="1" applyBorder="1" applyAlignment="1">
      <alignment horizontal="center" vertical="top"/>
      <protection/>
    </xf>
    <xf numFmtId="0" fontId="30" fillId="24" borderId="0" xfId="56" applyFont="1" applyFill="1">
      <alignment/>
      <protection/>
    </xf>
    <xf numFmtId="166" fontId="30" fillId="24" borderId="0" xfId="56" applyNumberFormat="1" applyFont="1" applyFill="1">
      <alignment/>
      <protection/>
    </xf>
    <xf numFmtId="0" fontId="30" fillId="24" borderId="0" xfId="56" applyFont="1" applyFill="1" applyAlignment="1">
      <alignment horizontal="center"/>
      <protection/>
    </xf>
    <xf numFmtId="0" fontId="30" fillId="24" borderId="15" xfId="56" applyFont="1" applyFill="1" applyBorder="1">
      <alignment/>
      <protection/>
    </xf>
    <xf numFmtId="0" fontId="28" fillId="0" borderId="13" xfId="56" applyFont="1" applyFill="1" applyBorder="1" applyAlignment="1">
      <alignment horizontal="center"/>
      <protection/>
    </xf>
    <xf numFmtId="49" fontId="28" fillId="0" borderId="12" xfId="56" applyNumberFormat="1" applyFont="1" applyFill="1" applyBorder="1" applyAlignment="1">
      <alignment vertical="center" wrapText="1"/>
      <protection/>
    </xf>
    <xf numFmtId="166" fontId="28" fillId="24" borderId="12" xfId="56" applyNumberFormat="1" applyFont="1" applyFill="1" applyBorder="1" applyAlignment="1">
      <alignment horizontal="left"/>
      <protection/>
    </xf>
    <xf numFmtId="166" fontId="28" fillId="0" borderId="12" xfId="56" applyNumberFormat="1" applyFont="1" applyFill="1" applyBorder="1" applyAlignment="1">
      <alignment horizontal="left"/>
      <protection/>
    </xf>
    <xf numFmtId="49" fontId="25" fillId="24" borderId="12" xfId="56" applyNumberFormat="1" applyFont="1" applyFill="1" applyBorder="1" applyAlignment="1">
      <alignment horizontal="center"/>
      <protection/>
    </xf>
    <xf numFmtId="166" fontId="28" fillId="24" borderId="12" xfId="56" applyNumberFormat="1" applyFont="1" applyFill="1" applyBorder="1" applyAlignment="1">
      <alignment horizontal="center" vertical="center"/>
      <protection/>
    </xf>
    <xf numFmtId="49" fontId="25" fillId="24" borderId="16" xfId="56" applyNumberFormat="1" applyFont="1" applyFill="1" applyBorder="1" applyAlignment="1">
      <alignment/>
      <protection/>
    </xf>
    <xf numFmtId="49" fontId="25" fillId="24" borderId="17" xfId="56" applyNumberFormat="1" applyFont="1" applyFill="1" applyBorder="1" applyAlignment="1">
      <alignment/>
      <protection/>
    </xf>
    <xf numFmtId="49" fontId="25" fillId="24" borderId="18" xfId="56" applyNumberFormat="1" applyFont="1" applyFill="1" applyBorder="1" applyAlignment="1">
      <alignment/>
      <protection/>
    </xf>
    <xf numFmtId="49" fontId="31" fillId="0" borderId="13" xfId="56" applyNumberFormat="1" applyFont="1" applyFill="1" applyBorder="1" applyAlignment="1">
      <alignment horizontal="left" vertical="top" wrapText="1"/>
      <protection/>
    </xf>
    <xf numFmtId="49" fontId="25" fillId="24" borderId="19" xfId="56" applyNumberFormat="1" applyFont="1" applyFill="1" applyBorder="1" applyAlignment="1">
      <alignment/>
      <protection/>
    </xf>
    <xf numFmtId="49" fontId="25" fillId="24" borderId="20" xfId="56" applyNumberFormat="1" applyFont="1" applyFill="1" applyBorder="1" applyAlignment="1">
      <alignment/>
      <protection/>
    </xf>
    <xf numFmtId="49" fontId="25" fillId="24" borderId="21" xfId="56" applyNumberFormat="1" applyFont="1" applyFill="1" applyBorder="1" applyAlignment="1">
      <alignment/>
      <protection/>
    </xf>
    <xf numFmtId="166" fontId="25" fillId="24" borderId="12" xfId="56" applyNumberFormat="1" applyFont="1" applyFill="1" applyBorder="1" applyAlignment="1">
      <alignment horizontal="left"/>
      <protection/>
    </xf>
    <xf numFmtId="166" fontId="25" fillId="24" borderId="0" xfId="56" applyNumberFormat="1" applyFont="1" applyFill="1">
      <alignment/>
      <protection/>
    </xf>
    <xf numFmtId="49" fontId="25" fillId="0" borderId="13" xfId="56" applyNumberFormat="1" applyFont="1" applyFill="1" applyBorder="1" applyAlignment="1">
      <alignment horizontal="center" vertical="center" wrapText="1"/>
      <protection/>
    </xf>
    <xf numFmtId="0" fontId="25" fillId="0" borderId="12" xfId="56" applyFont="1" applyFill="1" applyBorder="1" applyAlignment="1">
      <alignment horizontal="left" vertical="top" wrapText="1"/>
      <protection/>
    </xf>
    <xf numFmtId="166" fontId="25" fillId="24" borderId="12" xfId="56" applyNumberFormat="1" applyFont="1" applyFill="1" applyBorder="1" applyAlignment="1">
      <alignment horizontal="left" vertical="top" wrapText="1"/>
      <protection/>
    </xf>
    <xf numFmtId="166" fontId="25" fillId="0" borderId="12" xfId="56" applyNumberFormat="1" applyFont="1" applyFill="1" applyBorder="1" applyAlignment="1">
      <alignment horizontal="left" vertical="top" wrapText="1"/>
      <protection/>
    </xf>
    <xf numFmtId="49" fontId="25" fillId="24" borderId="12" xfId="56" applyNumberFormat="1" applyFont="1" applyFill="1" applyBorder="1" applyAlignment="1">
      <alignment vertical="top" wrapText="1"/>
      <protection/>
    </xf>
    <xf numFmtId="0" fontId="25" fillId="24" borderId="12" xfId="56" applyFont="1" applyFill="1" applyBorder="1" applyAlignment="1">
      <alignment horizontal="left" vertical="top" wrapText="1"/>
      <protection/>
    </xf>
    <xf numFmtId="166" fontId="25" fillId="24" borderId="12" xfId="56" applyNumberFormat="1" applyFont="1" applyFill="1" applyBorder="1" applyAlignment="1">
      <alignment horizontal="center" vertical="center"/>
      <protection/>
    </xf>
    <xf numFmtId="0" fontId="25" fillId="24" borderId="14" xfId="56" applyNumberFormat="1" applyFont="1" applyFill="1" applyBorder="1" applyAlignment="1">
      <alignment horizontal="center" vertical="top"/>
      <protection/>
    </xf>
    <xf numFmtId="0" fontId="25" fillId="24" borderId="22" xfId="56" applyNumberFormat="1" applyFont="1" applyFill="1" applyBorder="1" applyAlignment="1">
      <alignment horizontal="center" vertical="top"/>
      <protection/>
    </xf>
    <xf numFmtId="0" fontId="25" fillId="24" borderId="23" xfId="56" applyNumberFormat="1" applyFont="1" applyFill="1" applyBorder="1" applyAlignment="1">
      <alignment horizontal="center" vertical="top"/>
      <protection/>
    </xf>
    <xf numFmtId="0" fontId="25" fillId="24" borderId="24" xfId="56" applyNumberFormat="1" applyFont="1" applyFill="1" applyBorder="1" applyAlignment="1">
      <alignment horizontal="center" vertical="top"/>
      <protection/>
    </xf>
    <xf numFmtId="0" fontId="25" fillId="24" borderId="0" xfId="56" applyFont="1" applyFill="1" applyAlignment="1">
      <alignment vertical="top"/>
      <protection/>
    </xf>
    <xf numFmtId="166" fontId="25" fillId="24" borderId="15" xfId="56" applyNumberFormat="1" applyFont="1" applyFill="1" applyBorder="1" applyAlignment="1">
      <alignment vertical="top"/>
      <protection/>
    </xf>
    <xf numFmtId="0" fontId="25" fillId="24" borderId="25" xfId="56" applyNumberFormat="1" applyFont="1" applyFill="1" applyBorder="1" applyAlignment="1">
      <alignment horizontal="center" vertical="top"/>
      <protection/>
    </xf>
    <xf numFmtId="0" fontId="25" fillId="24" borderId="26" xfId="56" applyNumberFormat="1" applyFont="1" applyFill="1" applyBorder="1" applyAlignment="1">
      <alignment horizontal="center" vertical="top"/>
      <protection/>
    </xf>
    <xf numFmtId="0" fontId="25" fillId="24" borderId="27" xfId="56" applyNumberFormat="1" applyFont="1" applyFill="1" applyBorder="1" applyAlignment="1">
      <alignment horizontal="center" vertical="top"/>
      <protection/>
    </xf>
    <xf numFmtId="0" fontId="25" fillId="24" borderId="28" xfId="56" applyNumberFormat="1" applyFont="1" applyFill="1" applyBorder="1" applyAlignment="1">
      <alignment horizontal="center" vertical="top"/>
      <protection/>
    </xf>
    <xf numFmtId="0" fontId="25" fillId="24" borderId="29" xfId="56" applyNumberFormat="1" applyFont="1" applyFill="1" applyBorder="1" applyAlignment="1">
      <alignment horizontal="center" vertical="top"/>
      <protection/>
    </xf>
    <xf numFmtId="0" fontId="25" fillId="24" borderId="30" xfId="56" applyNumberFormat="1" applyFont="1" applyFill="1" applyBorder="1" applyAlignment="1">
      <alignment horizontal="center" vertical="top"/>
      <protection/>
    </xf>
    <xf numFmtId="49" fontId="25" fillId="0" borderId="12" xfId="56" applyNumberFormat="1" applyFont="1" applyFill="1" applyBorder="1" applyAlignment="1">
      <alignment horizontal="left" vertical="top" wrapText="1"/>
      <protection/>
    </xf>
    <xf numFmtId="49" fontId="25" fillId="24" borderId="12" xfId="56" applyNumberFormat="1" applyFont="1" applyFill="1" applyBorder="1" applyAlignment="1">
      <alignment horizontal="center" vertical="center"/>
      <protection/>
    </xf>
    <xf numFmtId="49" fontId="25" fillId="0" borderId="12" xfId="56" applyNumberFormat="1" applyFont="1" applyFill="1" applyBorder="1" applyAlignment="1">
      <alignment horizontal="center" vertical="top"/>
      <protection/>
    </xf>
    <xf numFmtId="0" fontId="25" fillId="24" borderId="12" xfId="56" applyFont="1" applyFill="1" applyBorder="1" applyAlignment="1">
      <alignment vertical="top"/>
      <protection/>
    </xf>
    <xf numFmtId="166" fontId="25" fillId="24" borderId="12" xfId="56" applyNumberFormat="1" applyFont="1" applyFill="1" applyBorder="1" applyAlignment="1">
      <alignment horizontal="left" vertical="center" wrapText="1"/>
      <protection/>
    </xf>
    <xf numFmtId="49" fontId="25" fillId="24" borderId="14" xfId="56" applyNumberFormat="1" applyFont="1" applyFill="1" applyBorder="1" applyAlignment="1">
      <alignment horizontal="center" vertical="center"/>
      <protection/>
    </xf>
    <xf numFmtId="0" fontId="25" fillId="24" borderId="31" xfId="56" applyNumberFormat="1" applyFont="1" applyFill="1" applyBorder="1" applyAlignment="1">
      <alignment horizontal="center" vertical="top"/>
      <protection/>
    </xf>
    <xf numFmtId="0" fontId="25" fillId="24" borderId="32" xfId="56" applyNumberFormat="1" applyFont="1" applyFill="1" applyBorder="1" applyAlignment="1">
      <alignment horizontal="center" vertical="top"/>
      <protection/>
    </xf>
    <xf numFmtId="0" fontId="25" fillId="24" borderId="33" xfId="56" applyNumberFormat="1" applyFont="1" applyFill="1" applyBorder="1" applyAlignment="1">
      <alignment horizontal="center" vertical="top"/>
      <protection/>
    </xf>
    <xf numFmtId="49" fontId="25" fillId="24" borderId="12" xfId="56" applyNumberFormat="1" applyFont="1" applyFill="1" applyBorder="1" applyAlignment="1">
      <alignment horizontal="left" vertical="top" wrapText="1"/>
      <protection/>
    </xf>
    <xf numFmtId="0" fontId="25" fillId="24" borderId="15" xfId="56" applyFont="1" applyFill="1" applyBorder="1" applyAlignment="1">
      <alignment vertical="top"/>
      <protection/>
    </xf>
    <xf numFmtId="166" fontId="25" fillId="24" borderId="0" xfId="56" applyNumberFormat="1" applyFont="1" applyFill="1" applyAlignment="1">
      <alignment vertical="top"/>
      <protection/>
    </xf>
    <xf numFmtId="0" fontId="25" fillId="24" borderId="12" xfId="56" applyFont="1" applyFill="1" applyBorder="1" applyAlignment="1">
      <alignment vertical="top" wrapText="1"/>
      <protection/>
    </xf>
    <xf numFmtId="0" fontId="25" fillId="24" borderId="34" xfId="56" applyFont="1" applyFill="1" applyBorder="1" applyAlignment="1">
      <alignment vertical="top"/>
      <protection/>
    </xf>
    <xf numFmtId="0" fontId="25" fillId="24" borderId="35" xfId="56" applyFont="1" applyFill="1" applyBorder="1" applyAlignment="1">
      <alignment vertical="top"/>
      <protection/>
    </xf>
    <xf numFmtId="0" fontId="24" fillId="24" borderId="0" xfId="56" applyFont="1" applyFill="1">
      <alignment/>
      <protection/>
    </xf>
    <xf numFmtId="166" fontId="25" fillId="24" borderId="12" xfId="56" applyNumberFormat="1" applyFont="1" applyFill="1" applyBorder="1" applyAlignment="1">
      <alignment horizontal="center" vertical="center" wrapText="1"/>
      <protection/>
    </xf>
    <xf numFmtId="166" fontId="25" fillId="0" borderId="12" xfId="56" applyNumberFormat="1" applyFont="1" applyFill="1" applyBorder="1" applyAlignment="1">
      <alignment horizontal="left" vertical="center" wrapText="1"/>
      <protection/>
    </xf>
    <xf numFmtId="166" fontId="25" fillId="0" borderId="12" xfId="56" applyNumberFormat="1" applyFont="1" applyFill="1" applyBorder="1" applyAlignment="1">
      <alignment horizontal="center" vertical="center" wrapText="1"/>
      <protection/>
    </xf>
    <xf numFmtId="0" fontId="19" fillId="24" borderId="36" xfId="56" applyFont="1" applyFill="1" applyBorder="1">
      <alignment/>
      <protection/>
    </xf>
    <xf numFmtId="49" fontId="25" fillId="24" borderId="12" xfId="56" applyNumberFormat="1" applyFont="1" applyFill="1" applyBorder="1" applyAlignment="1">
      <alignment horizontal="center" vertical="top" wrapText="1"/>
      <protection/>
    </xf>
    <xf numFmtId="0" fontId="25" fillId="24" borderId="37" xfId="56" applyNumberFormat="1" applyFont="1" applyFill="1" applyBorder="1" applyAlignment="1">
      <alignment horizontal="center" vertical="top"/>
      <protection/>
    </xf>
    <xf numFmtId="0" fontId="25" fillId="24" borderId="38" xfId="56" applyNumberFormat="1" applyFont="1" applyFill="1" applyBorder="1" applyAlignment="1">
      <alignment horizontal="center" vertical="top"/>
      <protection/>
    </xf>
    <xf numFmtId="0" fontId="25" fillId="24" borderId="39" xfId="56" applyNumberFormat="1" applyFont="1" applyFill="1" applyBorder="1" applyAlignment="1">
      <alignment horizontal="center" vertical="top"/>
      <protection/>
    </xf>
    <xf numFmtId="166" fontId="25" fillId="25" borderId="12" xfId="56" applyNumberFormat="1" applyFont="1" applyFill="1" applyBorder="1" applyAlignment="1">
      <alignment horizontal="left" vertical="top" wrapText="1"/>
      <protection/>
    </xf>
    <xf numFmtId="0" fontId="19" fillId="24" borderId="31" xfId="56" applyFont="1" applyFill="1" applyBorder="1">
      <alignment/>
      <protection/>
    </xf>
    <xf numFmtId="0" fontId="25" fillId="24" borderId="40" xfId="56" applyNumberFormat="1" applyFont="1" applyFill="1" applyBorder="1" applyAlignment="1">
      <alignment horizontal="center" vertical="top"/>
      <protection/>
    </xf>
    <xf numFmtId="0" fontId="25" fillId="24" borderId="41" xfId="56" applyNumberFormat="1" applyFont="1" applyFill="1" applyBorder="1" applyAlignment="1">
      <alignment horizontal="center" vertical="top"/>
      <protection/>
    </xf>
    <xf numFmtId="0" fontId="25" fillId="24" borderId="42" xfId="56" applyNumberFormat="1" applyFont="1" applyFill="1" applyBorder="1" applyAlignment="1">
      <alignment horizontal="center" vertical="top"/>
      <protection/>
    </xf>
    <xf numFmtId="0" fontId="25" fillId="24" borderId="43" xfId="56" applyNumberFormat="1" applyFont="1" applyFill="1" applyBorder="1" applyAlignment="1">
      <alignment horizontal="center" vertical="top"/>
      <protection/>
    </xf>
    <xf numFmtId="49" fontId="31" fillId="0" borderId="13" xfId="56" applyNumberFormat="1" applyFont="1" applyFill="1" applyBorder="1" applyAlignment="1">
      <alignment vertical="top" wrapText="1"/>
      <protection/>
    </xf>
    <xf numFmtId="0" fontId="25" fillId="0" borderId="12" xfId="56" applyNumberFormat="1" applyFont="1" applyFill="1" applyBorder="1" applyAlignment="1">
      <alignment vertical="top" wrapText="1"/>
      <protection/>
    </xf>
    <xf numFmtId="14" fontId="25" fillId="24" borderId="12" xfId="56" applyNumberFormat="1" applyFont="1" applyFill="1" applyBorder="1" applyAlignment="1">
      <alignment horizontal="center" vertical="top"/>
      <protection/>
    </xf>
    <xf numFmtId="0" fontId="25" fillId="24" borderId="12" xfId="56" applyNumberFormat="1" applyFont="1" applyFill="1" applyBorder="1" applyAlignment="1">
      <alignment horizontal="center" vertical="top"/>
      <protection/>
    </xf>
    <xf numFmtId="0" fontId="25" fillId="24" borderId="16" xfId="56" applyNumberFormat="1" applyFont="1" applyFill="1" applyBorder="1" applyAlignment="1">
      <alignment horizontal="center" vertical="top"/>
      <protection/>
    </xf>
    <xf numFmtId="0" fontId="25" fillId="24" borderId="17" xfId="56" applyNumberFormat="1" applyFont="1" applyFill="1" applyBorder="1" applyAlignment="1">
      <alignment horizontal="center" vertical="top"/>
      <protection/>
    </xf>
    <xf numFmtId="0" fontId="25" fillId="24" borderId="44" xfId="56" applyNumberFormat="1" applyFont="1" applyFill="1" applyBorder="1" applyAlignment="1">
      <alignment horizontal="center" vertical="top"/>
      <protection/>
    </xf>
    <xf numFmtId="0" fontId="25" fillId="24" borderId="45" xfId="56" applyNumberFormat="1" applyFont="1" applyFill="1" applyBorder="1" applyAlignment="1">
      <alignment horizontal="center" vertical="top"/>
      <protection/>
    </xf>
    <xf numFmtId="0" fontId="25" fillId="24" borderId="46" xfId="56" applyNumberFormat="1" applyFont="1" applyFill="1" applyBorder="1" applyAlignment="1">
      <alignment horizontal="center" vertical="top"/>
      <protection/>
    </xf>
    <xf numFmtId="0" fontId="19" fillId="24" borderId="23" xfId="56" applyFont="1" applyFill="1" applyBorder="1">
      <alignment/>
      <protection/>
    </xf>
    <xf numFmtId="0" fontId="19" fillId="24" borderId="47" xfId="56" applyFont="1" applyFill="1" applyBorder="1">
      <alignment/>
      <protection/>
    </xf>
    <xf numFmtId="0" fontId="19" fillId="24" borderId="48" xfId="56" applyFont="1" applyFill="1" applyBorder="1">
      <alignment/>
      <protection/>
    </xf>
    <xf numFmtId="0" fontId="19" fillId="24" borderId="49" xfId="56" applyFont="1" applyFill="1" applyBorder="1">
      <alignment/>
      <protection/>
    </xf>
    <xf numFmtId="0" fontId="19" fillId="24" borderId="35" xfId="56" applyFont="1" applyFill="1" applyBorder="1">
      <alignment/>
      <protection/>
    </xf>
    <xf numFmtId="0" fontId="19" fillId="24" borderId="50" xfId="56" applyFont="1" applyFill="1" applyBorder="1">
      <alignment/>
      <protection/>
    </xf>
    <xf numFmtId="0" fontId="25" fillId="24" borderId="18" xfId="56" applyNumberFormat="1" applyFont="1" applyFill="1" applyBorder="1" applyAlignment="1">
      <alignment horizontal="center" vertical="top"/>
      <protection/>
    </xf>
    <xf numFmtId="0" fontId="19" fillId="24" borderId="51" xfId="56" applyFont="1" applyFill="1" applyBorder="1">
      <alignment/>
      <protection/>
    </xf>
    <xf numFmtId="0" fontId="19" fillId="24" borderId="52" xfId="56" applyFont="1" applyFill="1" applyBorder="1">
      <alignment/>
      <protection/>
    </xf>
    <xf numFmtId="0" fontId="25" fillId="0" borderId="12" xfId="56" applyNumberFormat="1" applyFont="1" applyFill="1" applyBorder="1" applyAlignment="1">
      <alignment horizontal="left" vertical="top" wrapText="1"/>
      <protection/>
    </xf>
    <xf numFmtId="0" fontId="25" fillId="24" borderId="34" xfId="56" applyNumberFormat="1" applyFont="1" applyFill="1" applyBorder="1" applyAlignment="1">
      <alignment horizontal="center" vertical="top"/>
      <protection/>
    </xf>
    <xf numFmtId="166" fontId="19" fillId="0" borderId="12" xfId="56" applyNumberFormat="1" applyFont="1" applyFill="1" applyBorder="1">
      <alignment/>
      <protection/>
    </xf>
    <xf numFmtId="49" fontId="25" fillId="0" borderId="13" xfId="56" applyNumberFormat="1" applyFont="1" applyFill="1" applyBorder="1" applyAlignment="1">
      <alignment horizontal="left" vertical="top" wrapText="1"/>
      <protection/>
    </xf>
    <xf numFmtId="166" fontId="28" fillId="24" borderId="12" xfId="56" applyNumberFormat="1" applyFont="1" applyFill="1" applyBorder="1" applyAlignment="1">
      <alignment horizontal="left" vertical="top" wrapText="1"/>
      <protection/>
    </xf>
    <xf numFmtId="166" fontId="28" fillId="0" borderId="12" xfId="56" applyNumberFormat="1" applyFont="1" applyFill="1" applyBorder="1" applyAlignment="1">
      <alignment horizontal="left" vertical="top" wrapText="1"/>
      <protection/>
    </xf>
    <xf numFmtId="0" fontId="19" fillId="24" borderId="53" xfId="56" applyFont="1" applyFill="1" applyBorder="1">
      <alignment/>
      <protection/>
    </xf>
    <xf numFmtId="0" fontId="19" fillId="24" borderId="24" xfId="56" applyFont="1" applyFill="1" applyBorder="1">
      <alignment/>
      <protection/>
    </xf>
    <xf numFmtId="0" fontId="19" fillId="24" borderId="27" xfId="56" applyFont="1" applyFill="1" applyBorder="1">
      <alignment/>
      <protection/>
    </xf>
    <xf numFmtId="0" fontId="19" fillId="24" borderId="30" xfId="56" applyFont="1" applyFill="1" applyBorder="1">
      <alignment/>
      <protection/>
    </xf>
    <xf numFmtId="166" fontId="25" fillId="0" borderId="12" xfId="56" applyNumberFormat="1" applyFont="1" applyFill="1" applyBorder="1" applyAlignment="1">
      <alignment horizontal="left" vertical="top"/>
      <protection/>
    </xf>
    <xf numFmtId="0" fontId="19" fillId="24" borderId="0" xfId="56" applyFont="1" applyFill="1" applyBorder="1">
      <alignment/>
      <protection/>
    </xf>
    <xf numFmtId="0" fontId="19" fillId="24" borderId="11" xfId="56" applyFont="1" applyFill="1" applyBorder="1">
      <alignment/>
      <protection/>
    </xf>
    <xf numFmtId="49" fontId="25" fillId="0" borderId="13" xfId="56" applyNumberFormat="1" applyFont="1" applyFill="1" applyBorder="1" applyAlignment="1">
      <alignment vertical="top" wrapText="1"/>
      <protection/>
    </xf>
    <xf numFmtId="0" fontId="19" fillId="24" borderId="15" xfId="56" applyFont="1" applyFill="1" applyBorder="1">
      <alignment/>
      <protection/>
    </xf>
    <xf numFmtId="49" fontId="31" fillId="0" borderId="12" xfId="56" applyNumberFormat="1" applyFont="1" applyFill="1" applyBorder="1" applyAlignment="1">
      <alignment horizontal="left" vertical="top" wrapText="1"/>
      <protection/>
    </xf>
    <xf numFmtId="0" fontId="28" fillId="0" borderId="13" xfId="56" applyFont="1" applyFill="1" applyBorder="1" applyAlignment="1">
      <alignment horizontal="center" vertical="center"/>
      <protection/>
    </xf>
    <xf numFmtId="166" fontId="28" fillId="24" borderId="12" xfId="56" applyNumberFormat="1" applyFont="1" applyFill="1" applyBorder="1" applyAlignment="1">
      <alignment horizontal="left" vertical="center" wrapText="1"/>
      <protection/>
    </xf>
    <xf numFmtId="166" fontId="28" fillId="0" borderId="12" xfId="56" applyNumberFormat="1" applyFont="1" applyFill="1" applyBorder="1" applyAlignment="1">
      <alignment horizontal="left" vertical="center" wrapText="1"/>
      <protection/>
    </xf>
    <xf numFmtId="49" fontId="25" fillId="24" borderId="12" xfId="56" applyNumberFormat="1" applyFont="1" applyFill="1" applyBorder="1" applyAlignment="1">
      <alignment horizontal="left" vertical="center" wrapText="1"/>
      <protection/>
    </xf>
    <xf numFmtId="0" fontId="25" fillId="24" borderId="16" xfId="56" applyNumberFormat="1" applyFont="1" applyFill="1" applyBorder="1" applyAlignment="1">
      <alignment horizontal="center" vertical="center"/>
      <protection/>
    </xf>
    <xf numFmtId="0" fontId="25" fillId="24" borderId="17" xfId="56" applyNumberFormat="1" applyFont="1" applyFill="1" applyBorder="1" applyAlignment="1">
      <alignment horizontal="center" vertical="center"/>
      <protection/>
    </xf>
    <xf numFmtId="0" fontId="25" fillId="24" borderId="18" xfId="56" applyNumberFormat="1" applyFont="1" applyFill="1" applyBorder="1" applyAlignment="1">
      <alignment horizontal="center" vertical="center"/>
      <protection/>
    </xf>
    <xf numFmtId="0" fontId="19" fillId="24" borderId="50" xfId="56" applyFont="1" applyFill="1" applyBorder="1" applyAlignment="1">
      <alignment vertical="center"/>
      <protection/>
    </xf>
    <xf numFmtId="0" fontId="19" fillId="24" borderId="0" xfId="56" applyFont="1" applyFill="1" applyAlignment="1">
      <alignment vertical="center"/>
      <protection/>
    </xf>
    <xf numFmtId="0" fontId="25" fillId="24" borderId="19" xfId="56" applyNumberFormat="1" applyFont="1" applyFill="1" applyBorder="1" applyAlignment="1">
      <alignment horizontal="center" vertical="center"/>
      <protection/>
    </xf>
    <xf numFmtId="0" fontId="25" fillId="24" borderId="20" xfId="56" applyNumberFormat="1" applyFont="1" applyFill="1" applyBorder="1" applyAlignment="1">
      <alignment horizontal="center" vertical="center"/>
      <protection/>
    </xf>
    <xf numFmtId="0" fontId="25" fillId="24" borderId="21" xfId="56" applyNumberFormat="1" applyFont="1" applyFill="1" applyBorder="1" applyAlignment="1">
      <alignment horizontal="center" vertical="center"/>
      <protection/>
    </xf>
    <xf numFmtId="49" fontId="25" fillId="24" borderId="14" xfId="56" applyNumberFormat="1" applyFont="1" applyFill="1" applyBorder="1" applyAlignment="1">
      <alignment horizontal="left" vertical="top" wrapText="1"/>
      <protection/>
    </xf>
    <xf numFmtId="49" fontId="25" fillId="24" borderId="16" xfId="56" applyNumberFormat="1" applyFont="1" applyFill="1" applyBorder="1" applyAlignment="1">
      <alignment horizontal="left" vertical="top" wrapText="1"/>
      <protection/>
    </xf>
    <xf numFmtId="49" fontId="25" fillId="24" borderId="17" xfId="56" applyNumberFormat="1" applyFont="1" applyFill="1" applyBorder="1" applyAlignment="1">
      <alignment horizontal="left" vertical="top" wrapText="1"/>
      <protection/>
    </xf>
    <xf numFmtId="49" fontId="25" fillId="24" borderId="17" xfId="56" applyNumberFormat="1" applyFont="1" applyFill="1" applyBorder="1" applyAlignment="1">
      <alignment horizontal="center" vertical="top" wrapText="1"/>
      <protection/>
    </xf>
    <xf numFmtId="49" fontId="25" fillId="24" borderId="44" xfId="56" applyNumberFormat="1" applyFont="1" applyFill="1" applyBorder="1" applyAlignment="1">
      <alignment horizontal="left" vertical="top" wrapText="1"/>
      <protection/>
    </xf>
    <xf numFmtId="49" fontId="25" fillId="24" borderId="54" xfId="56" applyNumberFormat="1" applyFont="1" applyFill="1" applyBorder="1" applyAlignment="1">
      <alignment vertical="top"/>
      <protection/>
    </xf>
    <xf numFmtId="49" fontId="28" fillId="24" borderId="12" xfId="56" applyNumberFormat="1" applyFont="1" applyFill="1" applyBorder="1" applyAlignment="1">
      <alignment horizontal="left" vertical="top" wrapText="1"/>
      <protection/>
    </xf>
    <xf numFmtId="49" fontId="25" fillId="24" borderId="12" xfId="56" applyNumberFormat="1" applyFont="1" applyFill="1" applyBorder="1" applyAlignment="1">
      <alignment horizontal="center" vertical="center" wrapText="1"/>
      <protection/>
    </xf>
    <xf numFmtId="0" fontId="25" fillId="24" borderId="22" xfId="56" applyFont="1" applyFill="1" applyBorder="1" applyAlignment="1">
      <alignment horizontal="left" vertical="top" wrapText="1"/>
      <protection/>
    </xf>
    <xf numFmtId="49" fontId="25" fillId="24" borderId="23" xfId="56" applyNumberFormat="1" applyFont="1" applyFill="1" applyBorder="1" applyAlignment="1">
      <alignment horizontal="center" vertical="center" wrapText="1"/>
      <protection/>
    </xf>
    <xf numFmtId="0" fontId="25" fillId="24" borderId="23" xfId="56" applyFont="1" applyFill="1" applyBorder="1" applyAlignment="1">
      <alignment horizontal="left" vertical="top" wrapText="1"/>
      <protection/>
    </xf>
    <xf numFmtId="49" fontId="25" fillId="24" borderId="24" xfId="56" applyNumberFormat="1" applyFont="1" applyFill="1" applyBorder="1" applyAlignment="1">
      <alignment horizontal="center" vertical="center" wrapText="1"/>
      <protection/>
    </xf>
    <xf numFmtId="49" fontId="31" fillId="24" borderId="25" xfId="56" applyNumberFormat="1" applyFont="1" applyFill="1" applyBorder="1" applyAlignment="1">
      <alignment horizontal="left" vertical="top" wrapText="1"/>
      <protection/>
    </xf>
    <xf numFmtId="49" fontId="31" fillId="24" borderId="26" xfId="56" applyNumberFormat="1" applyFont="1" applyFill="1" applyBorder="1" applyAlignment="1">
      <alignment horizontal="left" vertical="top" wrapText="1"/>
      <protection/>
    </xf>
    <xf numFmtId="49" fontId="31" fillId="24" borderId="27" xfId="56" applyNumberFormat="1" applyFont="1" applyFill="1" applyBorder="1" applyAlignment="1">
      <alignment horizontal="left" vertical="top" wrapText="1"/>
      <protection/>
    </xf>
    <xf numFmtId="49" fontId="31" fillId="24" borderId="12" xfId="56" applyNumberFormat="1" applyFont="1" applyFill="1" applyBorder="1" applyAlignment="1">
      <alignment vertical="top" wrapText="1"/>
      <protection/>
    </xf>
    <xf numFmtId="49" fontId="31" fillId="24" borderId="12" xfId="56" applyNumberFormat="1" applyFont="1" applyFill="1" applyBorder="1" applyAlignment="1">
      <alignment horizontal="left" vertical="top" wrapText="1"/>
      <protection/>
    </xf>
    <xf numFmtId="49" fontId="31" fillId="24" borderId="14" xfId="56" applyNumberFormat="1" applyFont="1" applyFill="1" applyBorder="1" applyAlignment="1">
      <alignment horizontal="left" vertical="top" wrapText="1"/>
      <protection/>
    </xf>
    <xf numFmtId="49" fontId="31" fillId="24" borderId="28" xfId="56" applyNumberFormat="1" applyFont="1" applyFill="1" applyBorder="1" applyAlignment="1">
      <alignment horizontal="left" vertical="top" wrapText="1"/>
      <protection/>
    </xf>
    <xf numFmtId="49" fontId="31" fillId="24" borderId="29" xfId="56" applyNumberFormat="1" applyFont="1" applyFill="1" applyBorder="1" applyAlignment="1">
      <alignment horizontal="left" vertical="top" wrapText="1"/>
      <protection/>
    </xf>
    <xf numFmtId="49" fontId="31" fillId="24" borderId="30" xfId="56" applyNumberFormat="1" applyFont="1" applyFill="1" applyBorder="1" applyAlignment="1">
      <alignment horizontal="left" vertical="top" wrapText="1"/>
      <protection/>
    </xf>
    <xf numFmtId="0" fontId="25" fillId="24" borderId="24" xfId="56" applyFont="1" applyFill="1" applyBorder="1" applyAlignment="1">
      <alignment horizontal="left" vertical="top" wrapText="1"/>
      <protection/>
    </xf>
    <xf numFmtId="49" fontId="31" fillId="24" borderId="26" xfId="56" applyNumberFormat="1" applyFont="1" applyFill="1" applyBorder="1" applyAlignment="1">
      <alignment vertical="top" wrapText="1"/>
      <protection/>
    </xf>
    <xf numFmtId="166" fontId="25" fillId="24" borderId="12" xfId="56" applyNumberFormat="1" applyFont="1" applyFill="1" applyBorder="1" applyAlignment="1">
      <alignment vertical="center" wrapText="1"/>
      <protection/>
    </xf>
    <xf numFmtId="49" fontId="31" fillId="24" borderId="14" xfId="56" applyNumberFormat="1" applyFont="1" applyFill="1" applyBorder="1" applyAlignment="1">
      <alignment vertical="top" wrapText="1"/>
      <protection/>
    </xf>
    <xf numFmtId="49" fontId="31" fillId="24" borderId="25" xfId="56" applyNumberFormat="1" applyFont="1" applyFill="1" applyBorder="1" applyAlignment="1">
      <alignment vertical="top" wrapText="1"/>
      <protection/>
    </xf>
    <xf numFmtId="49" fontId="31" fillId="24" borderId="28" xfId="56" applyNumberFormat="1" applyFont="1" applyFill="1" applyBorder="1" applyAlignment="1">
      <alignment vertical="top" wrapText="1"/>
      <protection/>
    </xf>
    <xf numFmtId="49" fontId="31" fillId="24" borderId="29" xfId="56" applyNumberFormat="1" applyFont="1" applyFill="1" applyBorder="1" applyAlignment="1">
      <alignment vertical="top" wrapText="1"/>
      <protection/>
    </xf>
    <xf numFmtId="166" fontId="31" fillId="24" borderId="12" xfId="56" applyNumberFormat="1" applyFont="1" applyFill="1" applyBorder="1" applyAlignment="1">
      <alignment horizontal="left" vertical="top" wrapText="1"/>
      <protection/>
    </xf>
    <xf numFmtId="166" fontId="31" fillId="0" borderId="12" xfId="56" applyNumberFormat="1" applyFont="1" applyFill="1" applyBorder="1" applyAlignment="1">
      <alignment horizontal="left" vertical="top" wrapText="1"/>
      <protection/>
    </xf>
    <xf numFmtId="49" fontId="25" fillId="24" borderId="14" xfId="56" applyNumberFormat="1" applyFont="1" applyFill="1" applyBorder="1" applyAlignment="1">
      <alignment horizontal="center" vertical="top" wrapText="1"/>
      <protection/>
    </xf>
    <xf numFmtId="49" fontId="25" fillId="24" borderId="22" xfId="56" applyNumberFormat="1" applyFont="1" applyFill="1" applyBorder="1" applyAlignment="1">
      <alignment horizontal="left" vertical="top" wrapText="1"/>
      <protection/>
    </xf>
    <xf numFmtId="49" fontId="25" fillId="24" borderId="23" xfId="56" applyNumberFormat="1" applyFont="1" applyFill="1" applyBorder="1" applyAlignment="1">
      <alignment horizontal="left" vertical="top" wrapText="1"/>
      <protection/>
    </xf>
    <xf numFmtId="49" fontId="25" fillId="24" borderId="24" xfId="56" applyNumberFormat="1" applyFont="1" applyFill="1" applyBorder="1" applyAlignment="1">
      <alignment horizontal="left" vertical="top" wrapText="1"/>
      <protection/>
    </xf>
    <xf numFmtId="49" fontId="31" fillId="24" borderId="22" xfId="56" applyNumberFormat="1" applyFont="1" applyFill="1" applyBorder="1" applyAlignment="1">
      <alignment horizontal="left" vertical="top" wrapText="1"/>
      <protection/>
    </xf>
    <xf numFmtId="49" fontId="31" fillId="24" borderId="23" xfId="56" applyNumberFormat="1" applyFont="1" applyFill="1" applyBorder="1" applyAlignment="1">
      <alignment horizontal="left" vertical="top" wrapText="1"/>
      <protection/>
    </xf>
    <xf numFmtId="49" fontId="31" fillId="24" borderId="24" xfId="56" applyNumberFormat="1" applyFont="1" applyFill="1" applyBorder="1" applyAlignment="1">
      <alignment horizontal="left" vertical="top" wrapText="1"/>
      <protection/>
    </xf>
    <xf numFmtId="49" fontId="28" fillId="24" borderId="26" xfId="56" applyNumberFormat="1" applyFont="1" applyFill="1" applyBorder="1" applyAlignment="1">
      <alignment horizontal="left" vertical="top" wrapText="1"/>
      <protection/>
    </xf>
    <xf numFmtId="49" fontId="28" fillId="24" borderId="27" xfId="56" applyNumberFormat="1" applyFont="1" applyFill="1" applyBorder="1" applyAlignment="1">
      <alignment horizontal="left" vertical="top" wrapText="1"/>
      <protection/>
    </xf>
    <xf numFmtId="49" fontId="28" fillId="24" borderId="29" xfId="56" applyNumberFormat="1" applyFont="1" applyFill="1" applyBorder="1" applyAlignment="1">
      <alignment horizontal="left" vertical="top" wrapText="1"/>
      <protection/>
    </xf>
    <xf numFmtId="49" fontId="28" fillId="24" borderId="30" xfId="56" applyNumberFormat="1" applyFont="1" applyFill="1" applyBorder="1" applyAlignment="1">
      <alignment horizontal="left" vertical="top" wrapText="1"/>
      <protection/>
    </xf>
    <xf numFmtId="49" fontId="31" fillId="24" borderId="31" xfId="56" applyNumberFormat="1" applyFont="1" applyFill="1" applyBorder="1" applyAlignment="1">
      <alignment horizontal="left" vertical="top" wrapText="1"/>
      <protection/>
    </xf>
    <xf numFmtId="49" fontId="31" fillId="24" borderId="32" xfId="56" applyNumberFormat="1" applyFont="1" applyFill="1" applyBorder="1" applyAlignment="1">
      <alignment horizontal="left" vertical="top" wrapText="1"/>
      <protection/>
    </xf>
    <xf numFmtId="49" fontId="31" fillId="24" borderId="33" xfId="56" applyNumberFormat="1" applyFont="1" applyFill="1" applyBorder="1" applyAlignment="1">
      <alignment horizontal="left" vertical="top" wrapText="1"/>
      <protection/>
    </xf>
    <xf numFmtId="49" fontId="25" fillId="0" borderId="12" xfId="56" applyNumberFormat="1" applyFont="1" applyFill="1" applyBorder="1" applyAlignment="1">
      <alignment horizontal="left" vertical="center" wrapText="1"/>
      <protection/>
    </xf>
    <xf numFmtId="14" fontId="25" fillId="24" borderId="12" xfId="56" applyNumberFormat="1" applyFont="1" applyFill="1" applyBorder="1" applyAlignment="1">
      <alignment horizontal="center" vertical="top" wrapText="1"/>
      <protection/>
    </xf>
    <xf numFmtId="49" fontId="31" fillId="24" borderId="19" xfId="56" applyNumberFormat="1" applyFont="1" applyFill="1" applyBorder="1" applyAlignment="1">
      <alignment horizontal="left" vertical="top" wrapText="1"/>
      <protection/>
    </xf>
    <xf numFmtId="49" fontId="36" fillId="24" borderId="22" xfId="56" applyNumberFormat="1" applyFont="1" applyFill="1" applyBorder="1" applyAlignment="1">
      <alignment horizontal="left" vertical="top" wrapText="1"/>
      <protection/>
    </xf>
    <xf numFmtId="49" fontId="36" fillId="24" borderId="23" xfId="56" applyNumberFormat="1" applyFont="1" applyFill="1" applyBorder="1" applyAlignment="1">
      <alignment horizontal="left" vertical="top" wrapText="1"/>
      <protection/>
    </xf>
    <xf numFmtId="49" fontId="36" fillId="24" borderId="24" xfId="56" applyNumberFormat="1" applyFont="1" applyFill="1" applyBorder="1" applyAlignment="1">
      <alignment horizontal="left" vertical="top" wrapText="1"/>
      <protection/>
    </xf>
    <xf numFmtId="49" fontId="31" fillId="24" borderId="41" xfId="56" applyNumberFormat="1" applyFont="1" applyFill="1" applyBorder="1" applyAlignment="1">
      <alignment horizontal="left" vertical="top" wrapText="1"/>
      <protection/>
    </xf>
    <xf numFmtId="49" fontId="31" fillId="24" borderId="42" xfId="56" applyNumberFormat="1" applyFont="1" applyFill="1" applyBorder="1" applyAlignment="1">
      <alignment horizontal="left" vertical="top" wrapText="1"/>
      <protection/>
    </xf>
    <xf numFmtId="49" fontId="31" fillId="24" borderId="40" xfId="56" applyNumberFormat="1" applyFont="1" applyFill="1" applyBorder="1" applyAlignment="1">
      <alignment horizontal="left" vertical="top" wrapText="1"/>
      <protection/>
    </xf>
    <xf numFmtId="49" fontId="31" fillId="24" borderId="45" xfId="56" applyNumberFormat="1" applyFont="1" applyFill="1" applyBorder="1" applyAlignment="1">
      <alignment horizontal="left" vertical="top" wrapText="1"/>
      <protection/>
    </xf>
    <xf numFmtId="49" fontId="28" fillId="0" borderId="12" xfId="56" applyNumberFormat="1" applyFont="1" applyFill="1" applyBorder="1" applyAlignment="1">
      <alignment wrapText="1"/>
      <protection/>
    </xf>
    <xf numFmtId="49" fontId="31" fillId="24" borderId="16" xfId="56" applyNumberFormat="1" applyFont="1" applyFill="1" applyBorder="1" applyAlignment="1">
      <alignment horizontal="left" vertical="top" wrapText="1"/>
      <protection/>
    </xf>
    <xf numFmtId="49" fontId="31" fillId="24" borderId="17" xfId="56" applyNumberFormat="1" applyFont="1" applyFill="1" applyBorder="1" applyAlignment="1">
      <alignment horizontal="left" vertical="top" wrapText="1"/>
      <protection/>
    </xf>
    <xf numFmtId="49" fontId="31" fillId="24" borderId="18" xfId="56" applyNumberFormat="1" applyFont="1" applyFill="1" applyBorder="1" applyAlignment="1">
      <alignment horizontal="left" vertical="top" wrapText="1"/>
      <protection/>
    </xf>
    <xf numFmtId="49" fontId="31" fillId="24" borderId="20" xfId="56" applyNumberFormat="1" applyFont="1" applyFill="1" applyBorder="1" applyAlignment="1">
      <alignment horizontal="left" vertical="top" wrapText="1"/>
      <protection/>
    </xf>
    <xf numFmtId="49" fontId="31" fillId="24" borderId="21" xfId="56" applyNumberFormat="1" applyFont="1" applyFill="1" applyBorder="1" applyAlignment="1">
      <alignment horizontal="left" vertical="top" wrapText="1"/>
      <protection/>
    </xf>
    <xf numFmtId="49" fontId="22" fillId="24" borderId="12" xfId="56" applyNumberFormat="1" applyFont="1" applyFill="1" applyBorder="1" applyAlignment="1">
      <alignment horizontal="left" vertical="top" wrapText="1"/>
      <protection/>
    </xf>
    <xf numFmtId="49" fontId="28" fillId="24" borderId="23" xfId="56" applyNumberFormat="1" applyFont="1" applyFill="1" applyBorder="1" applyAlignment="1">
      <alignment horizontal="left" vertical="top" wrapText="1"/>
      <protection/>
    </xf>
    <xf numFmtId="49" fontId="28" fillId="24" borderId="24" xfId="56" applyNumberFormat="1" applyFont="1" applyFill="1" applyBorder="1" applyAlignment="1">
      <alignment horizontal="left" vertical="top" wrapText="1"/>
      <protection/>
    </xf>
    <xf numFmtId="49" fontId="28" fillId="24" borderId="32" xfId="56" applyNumberFormat="1" applyFont="1" applyFill="1" applyBorder="1" applyAlignment="1">
      <alignment horizontal="left" vertical="top" wrapText="1"/>
      <protection/>
    </xf>
    <xf numFmtId="49" fontId="28" fillId="24" borderId="33" xfId="56" applyNumberFormat="1" applyFont="1" applyFill="1" applyBorder="1" applyAlignment="1">
      <alignment horizontal="left" vertical="top" wrapText="1"/>
      <protection/>
    </xf>
    <xf numFmtId="0" fontId="25" fillId="0" borderId="12" xfId="56" applyNumberFormat="1" applyFont="1" applyFill="1" applyBorder="1" applyAlignment="1">
      <alignment horizontal="left" vertical="center" wrapText="1"/>
      <protection/>
    </xf>
    <xf numFmtId="49" fontId="28" fillId="24" borderId="17" xfId="56" applyNumberFormat="1" applyFont="1" applyFill="1" applyBorder="1" applyAlignment="1">
      <alignment horizontal="center" vertical="top" wrapText="1"/>
      <protection/>
    </xf>
    <xf numFmtId="49" fontId="28" fillId="24" borderId="17" xfId="56" applyNumberFormat="1" applyFont="1" applyFill="1" applyBorder="1" applyAlignment="1">
      <alignment horizontal="left" vertical="top" wrapText="1"/>
      <protection/>
    </xf>
    <xf numFmtId="49" fontId="28" fillId="24" borderId="44" xfId="56" applyNumberFormat="1" applyFont="1" applyFill="1" applyBorder="1" applyAlignment="1">
      <alignment horizontal="left" vertical="top" wrapText="1"/>
      <protection/>
    </xf>
    <xf numFmtId="166" fontId="25" fillId="24" borderId="55" xfId="56" applyNumberFormat="1" applyFont="1" applyFill="1" applyBorder="1" applyAlignment="1">
      <alignment vertical="center" wrapText="1"/>
      <protection/>
    </xf>
    <xf numFmtId="49" fontId="25" fillId="24" borderId="54" xfId="56" applyNumberFormat="1" applyFont="1" applyFill="1" applyBorder="1" applyAlignment="1">
      <alignment vertical="top" wrapText="1"/>
      <protection/>
    </xf>
    <xf numFmtId="49" fontId="25" fillId="24" borderId="55" xfId="56" applyNumberFormat="1" applyFont="1" applyFill="1" applyBorder="1" applyAlignment="1">
      <alignment vertical="top" wrapText="1"/>
      <protection/>
    </xf>
    <xf numFmtId="49" fontId="28" fillId="24" borderId="18" xfId="56" applyNumberFormat="1" applyFont="1" applyFill="1" applyBorder="1" applyAlignment="1">
      <alignment horizontal="left" vertical="top" wrapText="1"/>
      <protection/>
    </xf>
    <xf numFmtId="166" fontId="36" fillId="0" borderId="12" xfId="56" applyNumberFormat="1" applyFont="1" applyFill="1" applyBorder="1" applyAlignment="1">
      <alignment horizontal="left" vertical="top" wrapText="1"/>
      <protection/>
    </xf>
    <xf numFmtId="166" fontId="25" fillId="24" borderId="56" xfId="56" applyNumberFormat="1" applyFont="1" applyFill="1" applyBorder="1" applyAlignment="1">
      <alignment horizontal="left" vertical="top" wrapText="1"/>
      <protection/>
    </xf>
    <xf numFmtId="166" fontId="25" fillId="0" borderId="56" xfId="56" applyNumberFormat="1" applyFont="1" applyFill="1" applyBorder="1" applyAlignment="1">
      <alignment horizontal="left" vertical="top" wrapText="1"/>
      <protection/>
    </xf>
    <xf numFmtId="0" fontId="19" fillId="0" borderId="57" xfId="56" applyFont="1" applyFill="1" applyBorder="1">
      <alignment/>
      <protection/>
    </xf>
    <xf numFmtId="0" fontId="19" fillId="0" borderId="55" xfId="56" applyFont="1" applyFill="1" applyBorder="1">
      <alignment/>
      <protection/>
    </xf>
    <xf numFmtId="166" fontId="19" fillId="24" borderId="55" xfId="56" applyNumberFormat="1" applyFont="1" applyFill="1" applyBorder="1">
      <alignment/>
      <protection/>
    </xf>
    <xf numFmtId="166" fontId="19" fillId="0" borderId="55" xfId="56" applyNumberFormat="1" applyFont="1" applyFill="1" applyBorder="1">
      <alignment/>
      <protection/>
    </xf>
    <xf numFmtId="0" fontId="19" fillId="24" borderId="55" xfId="56" applyFont="1" applyFill="1" applyBorder="1">
      <alignment/>
      <protection/>
    </xf>
    <xf numFmtId="49" fontId="19" fillId="24" borderId="55" xfId="56" applyNumberFormat="1" applyFont="1" applyFill="1" applyBorder="1">
      <alignment/>
      <protection/>
    </xf>
    <xf numFmtId="166" fontId="19" fillId="24" borderId="55" xfId="56" applyNumberFormat="1" applyFont="1" applyFill="1" applyBorder="1" applyAlignment="1">
      <alignment vertical="center"/>
      <protection/>
    </xf>
    <xf numFmtId="0" fontId="19" fillId="24" borderId="58" xfId="56" applyFont="1" applyFill="1" applyBorder="1">
      <alignment/>
      <protection/>
    </xf>
    <xf numFmtId="49" fontId="19" fillId="24" borderId="12" xfId="56" applyNumberFormat="1" applyFont="1" applyFill="1" applyBorder="1">
      <alignment/>
      <protection/>
    </xf>
    <xf numFmtId="166" fontId="19" fillId="24" borderId="12" xfId="56" applyNumberFormat="1" applyFont="1" applyFill="1" applyBorder="1" applyAlignment="1">
      <alignment vertical="center"/>
      <protection/>
    </xf>
    <xf numFmtId="0" fontId="19" fillId="24" borderId="14" xfId="56" applyFont="1" applyFill="1" applyBorder="1">
      <alignment/>
      <protection/>
    </xf>
    <xf numFmtId="49" fontId="19" fillId="24" borderId="56" xfId="56" applyNumberFormat="1" applyFont="1" applyFill="1" applyBorder="1">
      <alignment/>
      <protection/>
    </xf>
    <xf numFmtId="49" fontId="25" fillId="24" borderId="56" xfId="56" applyNumberFormat="1" applyFont="1" applyFill="1" applyBorder="1" applyAlignment="1">
      <alignment vertical="top" wrapText="1"/>
      <protection/>
    </xf>
    <xf numFmtId="49" fontId="28" fillId="24" borderId="56" xfId="56" applyNumberFormat="1" applyFont="1" applyFill="1" applyBorder="1" applyAlignment="1">
      <alignment horizontal="left" vertical="top" wrapText="1"/>
      <protection/>
    </xf>
    <xf numFmtId="49" fontId="31" fillId="24" borderId="56" xfId="56" applyNumberFormat="1" applyFont="1" applyFill="1" applyBorder="1" applyAlignment="1">
      <alignment horizontal="left" vertical="top" wrapText="1"/>
      <protection/>
    </xf>
    <xf numFmtId="166" fontId="19" fillId="24" borderId="56" xfId="56" applyNumberFormat="1" applyFont="1" applyFill="1" applyBorder="1" applyAlignment="1">
      <alignment vertical="center"/>
      <protection/>
    </xf>
    <xf numFmtId="0" fontId="19" fillId="24" borderId="59" xfId="56" applyFont="1" applyFill="1" applyBorder="1">
      <alignment/>
      <protection/>
    </xf>
    <xf numFmtId="0" fontId="19" fillId="0" borderId="0" xfId="0" applyFont="1" applyFill="1" applyAlignment="1">
      <alignment/>
    </xf>
    <xf numFmtId="0" fontId="19" fillId="24" borderId="0" xfId="0" applyFont="1" applyFill="1" applyAlignment="1">
      <alignment/>
    </xf>
    <xf numFmtId="0" fontId="19" fillId="24" borderId="0" xfId="0" applyFont="1" applyFill="1" applyAlignment="1">
      <alignment horizontal="right"/>
    </xf>
    <xf numFmtId="0" fontId="19" fillId="0" borderId="12" xfId="0" applyFont="1" applyFill="1" applyBorder="1" applyAlignment="1">
      <alignment horizontal="center" vertical="top" wrapText="1"/>
    </xf>
    <xf numFmtId="0" fontId="19" fillId="24" borderId="0" xfId="0" applyFont="1" applyFill="1" applyAlignment="1">
      <alignment vertical="top"/>
    </xf>
    <xf numFmtId="0" fontId="19" fillId="0" borderId="12" xfId="0" applyFont="1" applyFill="1" applyBorder="1" applyAlignment="1">
      <alignment horizontal="center" vertical="top"/>
    </xf>
    <xf numFmtId="0" fontId="19" fillId="0" borderId="12" xfId="0" applyFont="1" applyFill="1" applyBorder="1" applyAlignment="1">
      <alignment horizontal="center" vertical="center"/>
    </xf>
    <xf numFmtId="0" fontId="19" fillId="24" borderId="12" xfId="0" applyFont="1" applyFill="1" applyBorder="1" applyAlignment="1">
      <alignment horizontal="center" vertical="center"/>
    </xf>
    <xf numFmtId="0" fontId="19" fillId="0" borderId="12" xfId="0" applyFont="1" applyFill="1" applyBorder="1" applyAlignment="1">
      <alignment horizontal="left" vertical="top" wrapText="1"/>
    </xf>
    <xf numFmtId="0" fontId="19" fillId="24" borderId="12" xfId="0" applyFont="1" applyFill="1" applyBorder="1" applyAlignment="1">
      <alignment horizontal="left" vertical="top" wrapText="1"/>
    </xf>
    <xf numFmtId="0" fontId="19" fillId="0" borderId="55" xfId="0" applyFont="1" applyFill="1" applyBorder="1" applyAlignment="1">
      <alignment horizontal="center" vertical="top" wrapText="1"/>
    </xf>
    <xf numFmtId="0" fontId="19" fillId="0" borderId="55" xfId="0" applyFont="1" applyFill="1" applyBorder="1" applyAlignment="1">
      <alignment horizontal="center" vertical="top"/>
    </xf>
    <xf numFmtId="167" fontId="19" fillId="0" borderId="55" xfId="0" applyNumberFormat="1" applyFont="1" applyFill="1" applyBorder="1" applyAlignment="1">
      <alignment horizontal="center" vertical="top"/>
    </xf>
    <xf numFmtId="0" fontId="19" fillId="0" borderId="12" xfId="0" applyFont="1" applyBorder="1" applyAlignment="1">
      <alignment horizontal="center" vertical="top"/>
    </xf>
    <xf numFmtId="49" fontId="19" fillId="0" borderId="12" xfId="0" applyNumberFormat="1" applyFont="1" applyFill="1" applyBorder="1" applyAlignment="1">
      <alignment horizontal="center" vertical="top"/>
    </xf>
    <xf numFmtId="9" fontId="19" fillId="0" borderId="12" xfId="0" applyNumberFormat="1" applyFont="1" applyFill="1" applyBorder="1" applyAlignment="1">
      <alignment horizontal="center" vertical="top"/>
    </xf>
    <xf numFmtId="1" fontId="19" fillId="0" borderId="12" xfId="0" applyNumberFormat="1" applyFont="1" applyFill="1" applyBorder="1" applyAlignment="1">
      <alignment horizontal="center" vertical="top"/>
    </xf>
    <xf numFmtId="0" fontId="19" fillId="0" borderId="12" xfId="0" applyNumberFormat="1" applyFont="1" applyFill="1" applyBorder="1" applyAlignment="1">
      <alignment horizontal="center" vertical="top"/>
    </xf>
    <xf numFmtId="167" fontId="19" fillId="0" borderId="12" xfId="0" applyNumberFormat="1" applyFont="1" applyFill="1" applyBorder="1" applyAlignment="1">
      <alignment horizontal="center" vertical="top"/>
    </xf>
    <xf numFmtId="0" fontId="19" fillId="0" borderId="0" xfId="0" applyFont="1" applyFill="1" applyAlignment="1">
      <alignment wrapText="1"/>
    </xf>
    <xf numFmtId="0" fontId="19" fillId="0" borderId="0" xfId="0" applyFont="1" applyFill="1" applyAlignment="1">
      <alignment vertical="top"/>
    </xf>
    <xf numFmtId="0" fontId="19" fillId="0" borderId="12" xfId="0" applyFont="1" applyFill="1" applyBorder="1" applyAlignment="1">
      <alignment vertical="top" wrapText="1"/>
    </xf>
    <xf numFmtId="0" fontId="19" fillId="0" borderId="0" xfId="0" applyFont="1" applyFill="1" applyAlignment="1">
      <alignment vertical="top" wrapText="1"/>
    </xf>
    <xf numFmtId="16" fontId="19" fillId="0" borderId="12" xfId="0" applyNumberFormat="1" applyFont="1" applyFill="1" applyBorder="1" applyAlignment="1">
      <alignment horizontal="center" vertical="top"/>
    </xf>
    <xf numFmtId="0" fontId="19" fillId="0" borderId="60" xfId="0" applyFont="1" applyFill="1" applyBorder="1" applyAlignment="1">
      <alignment horizontal="left" vertical="top" wrapText="1"/>
    </xf>
    <xf numFmtId="0" fontId="19" fillId="0" borderId="12" xfId="0" applyFont="1" applyFill="1" applyBorder="1" applyAlignment="1">
      <alignment horizontal="left" vertical="top"/>
    </xf>
    <xf numFmtId="0" fontId="19" fillId="0" borderId="61" xfId="0" applyFont="1" applyFill="1" applyBorder="1" applyAlignment="1">
      <alignment horizontal="left" vertical="top" wrapText="1"/>
    </xf>
    <xf numFmtId="0" fontId="19" fillId="24" borderId="0" xfId="0" applyFont="1" applyFill="1" applyBorder="1" applyAlignment="1">
      <alignment vertical="top"/>
    </xf>
    <xf numFmtId="0" fontId="19" fillId="24" borderId="12" xfId="0" applyFont="1" applyFill="1" applyBorder="1" applyAlignment="1">
      <alignment vertical="top"/>
    </xf>
    <xf numFmtId="0" fontId="21" fillId="24" borderId="0" xfId="0" applyFont="1" applyFill="1" applyAlignment="1">
      <alignment/>
    </xf>
    <xf numFmtId="0" fontId="21" fillId="24" borderId="0" xfId="0" applyFont="1" applyFill="1" applyAlignment="1">
      <alignment horizontal="right"/>
    </xf>
    <xf numFmtId="0" fontId="21" fillId="24" borderId="0" xfId="0" applyFont="1" applyFill="1" applyAlignment="1">
      <alignment horizontal="center" vertical="top" wrapText="1"/>
    </xf>
    <xf numFmtId="0" fontId="21" fillId="0" borderId="12" xfId="0" applyFont="1" applyFill="1" applyBorder="1" applyAlignment="1">
      <alignment horizontal="center" vertical="top" wrapText="1"/>
    </xf>
    <xf numFmtId="0" fontId="21" fillId="0" borderId="0" xfId="0" applyFont="1" applyFill="1" applyAlignment="1">
      <alignment horizontal="center" vertical="top" wrapText="1"/>
    </xf>
    <xf numFmtId="0" fontId="21" fillId="0" borderId="12" xfId="0" applyFont="1" applyFill="1" applyBorder="1" applyAlignment="1">
      <alignment horizontal="center" vertical="center"/>
    </xf>
    <xf numFmtId="0" fontId="21" fillId="0" borderId="0" xfId="0" applyFont="1" applyFill="1" applyAlignment="1">
      <alignment/>
    </xf>
    <xf numFmtId="0" fontId="21" fillId="0" borderId="0" xfId="0" applyFont="1" applyFill="1" applyAlignment="1">
      <alignment vertical="top"/>
    </xf>
    <xf numFmtId="0" fontId="37" fillId="0" borderId="12" xfId="0" applyFont="1" applyFill="1" applyBorder="1" applyAlignment="1">
      <alignment horizontal="center" vertical="top" wrapText="1"/>
    </xf>
    <xf numFmtId="14" fontId="37" fillId="0" borderId="12" xfId="0" applyNumberFormat="1" applyFont="1" applyFill="1" applyBorder="1" applyAlignment="1">
      <alignment horizontal="center" vertical="top" wrapText="1"/>
    </xf>
    <xf numFmtId="14" fontId="38" fillId="0" borderId="12" xfId="0" applyNumberFormat="1" applyFont="1" applyFill="1" applyBorder="1" applyAlignment="1">
      <alignment horizontal="center" vertical="top" wrapText="1"/>
    </xf>
    <xf numFmtId="0" fontId="38" fillId="0" borderId="12" xfId="0" applyFont="1" applyFill="1" applyBorder="1" applyAlignment="1">
      <alignment horizontal="center" vertical="top" wrapText="1"/>
    </xf>
    <xf numFmtId="0" fontId="39" fillId="0" borderId="12" xfId="0" applyFont="1" applyFill="1" applyBorder="1" applyAlignment="1">
      <alignment horizontal="center" vertical="top" wrapText="1"/>
    </xf>
    <xf numFmtId="0" fontId="37" fillId="0" borderId="17" xfId="0" applyNumberFormat="1" applyFont="1" applyFill="1" applyBorder="1" applyAlignment="1">
      <alignment horizontal="center" vertical="top" wrapText="1"/>
    </xf>
    <xf numFmtId="0" fontId="34" fillId="0" borderId="12" xfId="0" applyFont="1" applyFill="1" applyBorder="1" applyAlignment="1">
      <alignment horizontal="center" vertical="top" wrapText="1"/>
    </xf>
    <xf numFmtId="0" fontId="37" fillId="0" borderId="23" xfId="0" applyFont="1" applyFill="1" applyBorder="1" applyAlignment="1">
      <alignment horizontal="center" vertical="top" wrapText="1"/>
    </xf>
    <xf numFmtId="49" fontId="37" fillId="0" borderId="23" xfId="0" applyNumberFormat="1" applyFont="1" applyFill="1" applyBorder="1" applyAlignment="1">
      <alignment horizontal="center" vertical="top"/>
    </xf>
    <xf numFmtId="0" fontId="37" fillId="0" borderId="26" xfId="0" applyFont="1" applyFill="1" applyBorder="1" applyAlignment="1">
      <alignment horizontal="center" vertical="top" wrapText="1"/>
    </xf>
    <xf numFmtId="0" fontId="37" fillId="0" borderId="0" xfId="0" applyFont="1" applyFill="1" applyAlignment="1">
      <alignment/>
    </xf>
    <xf numFmtId="49" fontId="37" fillId="0" borderId="62" xfId="0" applyNumberFormat="1" applyFont="1" applyFill="1" applyBorder="1" applyAlignment="1">
      <alignment horizontal="center" vertical="top" wrapText="1"/>
    </xf>
    <xf numFmtId="0" fontId="37" fillId="0" borderId="20" xfId="0" applyNumberFormat="1" applyFont="1" applyFill="1" applyBorder="1" applyAlignment="1">
      <alignment horizontal="center" vertical="top" wrapText="1"/>
    </xf>
    <xf numFmtId="0" fontId="37" fillId="0" borderId="45" xfId="0" applyFont="1" applyFill="1" applyBorder="1" applyAlignment="1">
      <alignment horizontal="left" vertical="top" wrapText="1"/>
    </xf>
    <xf numFmtId="14" fontId="19" fillId="0" borderId="60" xfId="0" applyNumberFormat="1" applyFont="1" applyFill="1" applyBorder="1" applyAlignment="1">
      <alignment horizontal="center" vertical="top" wrapText="1"/>
    </xf>
    <xf numFmtId="0" fontId="37" fillId="0" borderId="20" xfId="0" applyFont="1" applyFill="1" applyBorder="1" applyAlignment="1">
      <alignment horizontal="center" vertical="top" wrapText="1"/>
    </xf>
    <xf numFmtId="0" fontId="37" fillId="0" borderId="60" xfId="0" applyFont="1" applyFill="1" applyBorder="1" applyAlignment="1">
      <alignment horizontal="center" vertical="top" wrapText="1"/>
    </xf>
    <xf numFmtId="49" fontId="37" fillId="0" borderId="12" xfId="0" applyNumberFormat="1" applyFont="1" applyFill="1" applyBorder="1" applyAlignment="1">
      <alignment horizontal="center" vertical="top" wrapText="1"/>
    </xf>
    <xf numFmtId="0" fontId="37" fillId="0" borderId="12" xfId="0" applyNumberFormat="1" applyFont="1" applyFill="1" applyBorder="1" applyAlignment="1">
      <alignment horizontal="center" vertical="top" wrapText="1"/>
    </xf>
    <xf numFmtId="0" fontId="37" fillId="0" borderId="12" xfId="0" applyFont="1" applyFill="1" applyBorder="1" applyAlignment="1">
      <alignment horizontal="left" vertical="top" wrapText="1"/>
    </xf>
    <xf numFmtId="49" fontId="37" fillId="0" borderId="38" xfId="0" applyNumberFormat="1" applyFont="1" applyFill="1" applyBorder="1" applyAlignment="1">
      <alignment horizontal="center" vertical="top"/>
    </xf>
    <xf numFmtId="0" fontId="25" fillId="0" borderId="12" xfId="0" applyFont="1" applyFill="1" applyBorder="1" applyAlignment="1">
      <alignment horizontal="center" vertical="top" wrapText="1"/>
    </xf>
    <xf numFmtId="0" fontId="37" fillId="0" borderId="55" xfId="0" applyFont="1" applyFill="1" applyBorder="1" applyAlignment="1">
      <alignment horizontal="center" vertical="top" wrapText="1"/>
    </xf>
    <xf numFmtId="0" fontId="25" fillId="0" borderId="32" xfId="0" applyFont="1" applyFill="1" applyBorder="1" applyAlignment="1">
      <alignment horizontal="center" vertical="top" wrapText="1"/>
    </xf>
    <xf numFmtId="0" fontId="37" fillId="0" borderId="38" xfId="0" applyFont="1" applyFill="1" applyBorder="1" applyAlignment="1">
      <alignment horizontal="center" vertical="top" wrapText="1"/>
    </xf>
    <xf numFmtId="0" fontId="37" fillId="0" borderId="23" xfId="0" applyNumberFormat="1" applyFont="1" applyFill="1" applyBorder="1" applyAlignment="1">
      <alignment horizontal="center" vertical="top" wrapText="1"/>
    </xf>
    <xf numFmtId="49" fontId="37" fillId="0" borderId="63" xfId="0" applyNumberFormat="1" applyFont="1" applyFill="1" applyBorder="1" applyAlignment="1">
      <alignment horizontal="center" vertical="top"/>
    </xf>
    <xf numFmtId="14" fontId="37" fillId="0" borderId="60" xfId="0" applyNumberFormat="1" applyFont="1" applyFill="1" applyBorder="1" applyAlignment="1">
      <alignment horizontal="center" vertical="top" wrapText="1"/>
    </xf>
    <xf numFmtId="49" fontId="37" fillId="0" borderId="12" xfId="0" applyNumberFormat="1" applyFont="1" applyFill="1" applyBorder="1" applyAlignment="1">
      <alignment horizontal="center" vertical="top"/>
    </xf>
    <xf numFmtId="49" fontId="37" fillId="0" borderId="60" xfId="0" applyNumberFormat="1" applyFont="1" applyFill="1" applyBorder="1" applyAlignment="1">
      <alignment horizontal="left" vertical="top" wrapText="1"/>
    </xf>
    <xf numFmtId="49" fontId="37" fillId="0" borderId="60" xfId="0" applyNumberFormat="1" applyFont="1" applyFill="1" applyBorder="1" applyAlignment="1">
      <alignment horizontal="center" vertical="top" wrapText="1"/>
    </xf>
    <xf numFmtId="0" fontId="37" fillId="0" borderId="32" xfId="0" applyFont="1" applyFill="1" applyBorder="1" applyAlignment="1">
      <alignment horizontal="center" vertical="top" wrapText="1"/>
    </xf>
    <xf numFmtId="49" fontId="37" fillId="0" borderId="55" xfId="0" applyNumberFormat="1" applyFont="1" applyFill="1" applyBorder="1" applyAlignment="1">
      <alignment horizontal="center" vertical="top" wrapText="1"/>
    </xf>
    <xf numFmtId="0" fontId="37" fillId="0" borderId="42" xfId="0" applyNumberFormat="1" applyFont="1" applyFill="1" applyBorder="1" applyAlignment="1">
      <alignment horizontal="center" vertical="top" wrapText="1"/>
    </xf>
    <xf numFmtId="0" fontId="37" fillId="0" borderId="23" xfId="0" applyFont="1" applyFill="1" applyBorder="1" applyAlignment="1">
      <alignment vertical="top" wrapText="1"/>
    </xf>
    <xf numFmtId="0" fontId="37" fillId="0" borderId="12" xfId="0" applyFont="1" applyFill="1" applyBorder="1" applyAlignment="1">
      <alignment horizontal="center" vertical="top"/>
    </xf>
    <xf numFmtId="0" fontId="37" fillId="0" borderId="0" xfId="0" applyFont="1" applyFill="1" applyAlignment="1">
      <alignment horizontal="center" vertical="top" wrapText="1"/>
    </xf>
    <xf numFmtId="0" fontId="37" fillId="0" borderId="60" xfId="0" applyNumberFormat="1" applyFont="1" applyFill="1" applyBorder="1" applyAlignment="1">
      <alignment horizontal="center" vertical="top" wrapText="1"/>
    </xf>
    <xf numFmtId="14" fontId="37" fillId="0" borderId="12" xfId="0" applyNumberFormat="1" applyFont="1" applyFill="1" applyBorder="1" applyAlignment="1">
      <alignment horizontal="center" vertical="top"/>
    </xf>
    <xf numFmtId="0" fontId="37" fillId="0" borderId="63" xfId="0" applyNumberFormat="1" applyFont="1" applyFill="1" applyBorder="1" applyAlignment="1">
      <alignment horizontal="center" vertical="top" wrapText="1"/>
    </xf>
    <xf numFmtId="49" fontId="37" fillId="0" borderId="12" xfId="0" applyNumberFormat="1" applyFont="1" applyFill="1" applyBorder="1" applyAlignment="1">
      <alignment horizontal="center" vertical="center" wrapText="1"/>
    </xf>
    <xf numFmtId="49" fontId="37" fillId="0" borderId="36" xfId="0" applyNumberFormat="1" applyFont="1" applyFill="1" applyBorder="1" applyAlignment="1">
      <alignment horizontal="center" vertical="top" wrapText="1"/>
    </xf>
    <xf numFmtId="0" fontId="37" fillId="0" borderId="23" xfId="0" applyNumberFormat="1" applyFont="1" applyFill="1" applyBorder="1" applyAlignment="1">
      <alignment horizontal="left" vertical="top" wrapText="1"/>
    </xf>
    <xf numFmtId="49" fontId="37" fillId="0" borderId="64" xfId="0" applyNumberFormat="1" applyFont="1" applyFill="1" applyBorder="1" applyAlignment="1">
      <alignment horizontal="center" vertical="top" wrapText="1"/>
    </xf>
    <xf numFmtId="0" fontId="37" fillId="0" borderId="23" xfId="0" applyFont="1" applyFill="1" applyBorder="1" applyAlignment="1">
      <alignment horizontal="left" vertical="top" wrapText="1"/>
    </xf>
    <xf numFmtId="0" fontId="34" fillId="0" borderId="0" xfId="0" applyFont="1" applyFill="1" applyAlignment="1">
      <alignment wrapText="1"/>
    </xf>
    <xf numFmtId="0" fontId="37" fillId="0" borderId="12" xfId="0" applyNumberFormat="1" applyFont="1" applyFill="1" applyBorder="1" applyAlignment="1">
      <alignment horizontal="left" vertical="top" wrapText="1"/>
    </xf>
    <xf numFmtId="49" fontId="37" fillId="0" borderId="23" xfId="0" applyNumberFormat="1" applyFont="1" applyFill="1" applyBorder="1" applyAlignment="1">
      <alignment horizontal="left" vertical="top" wrapText="1"/>
    </xf>
    <xf numFmtId="0" fontId="34" fillId="0" borderId="0" xfId="0" applyFont="1" applyFill="1" applyAlignment="1">
      <alignment horizontal="center" vertical="top" wrapText="1"/>
    </xf>
    <xf numFmtId="49" fontId="37" fillId="0" borderId="32" xfId="0" applyNumberFormat="1" applyFont="1" applyFill="1" applyBorder="1" applyAlignment="1">
      <alignment horizontal="center" vertical="top" wrapText="1"/>
    </xf>
    <xf numFmtId="49" fontId="37" fillId="0" borderId="20" xfId="0" applyNumberFormat="1" applyFont="1" applyFill="1" applyBorder="1" applyAlignment="1">
      <alignment horizontal="center" vertical="top" wrapText="1"/>
    </xf>
    <xf numFmtId="168" fontId="37" fillId="0" borderId="12" xfId="0" applyNumberFormat="1" applyFont="1" applyFill="1" applyBorder="1" applyAlignment="1">
      <alignment horizontal="center" vertical="top" wrapText="1"/>
    </xf>
    <xf numFmtId="49" fontId="37" fillId="0" borderId="64" xfId="0" applyNumberFormat="1" applyFont="1" applyFill="1" applyBorder="1" applyAlignment="1">
      <alignment horizontal="center" vertical="center" wrapText="1"/>
    </xf>
    <xf numFmtId="1" fontId="37" fillId="0" borderId="12" xfId="0" applyNumberFormat="1" applyFont="1" applyFill="1" applyBorder="1" applyAlignment="1">
      <alignment horizontal="center" vertical="top" wrapText="1"/>
    </xf>
    <xf numFmtId="49" fontId="37" fillId="0" borderId="23" xfId="0" applyNumberFormat="1" applyFont="1" applyFill="1" applyBorder="1" applyAlignment="1">
      <alignment horizontal="center" vertical="top" wrapText="1"/>
    </xf>
    <xf numFmtId="0" fontId="19" fillId="0" borderId="0" xfId="0" applyFont="1" applyAlignment="1">
      <alignment/>
    </xf>
    <xf numFmtId="0" fontId="21" fillId="0" borderId="0" xfId="0" applyFont="1" applyAlignment="1">
      <alignment/>
    </xf>
    <xf numFmtId="0" fontId="21" fillId="0" borderId="0" xfId="0" applyFont="1" applyAlignment="1">
      <alignment horizontal="right"/>
    </xf>
    <xf numFmtId="0" fontId="21" fillId="0" borderId="6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vertical="top"/>
    </xf>
    <xf numFmtId="0" fontId="21" fillId="0" borderId="12" xfId="0" applyFont="1" applyBorder="1" applyAlignment="1">
      <alignment horizontal="center" vertical="top"/>
    </xf>
    <xf numFmtId="0" fontId="21" fillId="0" borderId="12" xfId="0" applyFont="1" applyFill="1" applyBorder="1" applyAlignment="1">
      <alignment horizontal="left" vertical="top" wrapText="1"/>
    </xf>
    <xf numFmtId="0" fontId="21" fillId="0" borderId="12" xfId="0" applyFont="1" applyFill="1" applyBorder="1" applyAlignment="1">
      <alignment horizontal="center" vertical="top"/>
    </xf>
    <xf numFmtId="0" fontId="21" fillId="0" borderId="12" xfId="0" applyFont="1" applyBorder="1" applyAlignment="1">
      <alignment horizontal="center" vertical="top" wrapText="1"/>
    </xf>
    <xf numFmtId="0" fontId="20" fillId="0" borderId="0" xfId="0" applyFont="1" applyAlignment="1">
      <alignment/>
    </xf>
    <xf numFmtId="0" fontId="21" fillId="0" borderId="0" xfId="0" applyFont="1" applyAlignment="1">
      <alignment horizontal="center" vertical="top"/>
    </xf>
    <xf numFmtId="0" fontId="21" fillId="0" borderId="12" xfId="0" applyFont="1" applyBorder="1" applyAlignment="1">
      <alignment horizontal="center" vertical="center"/>
    </xf>
    <xf numFmtId="0" fontId="40" fillId="0" borderId="0" xfId="0" applyFont="1" applyAlignment="1">
      <alignment vertical="top"/>
    </xf>
    <xf numFmtId="0" fontId="40" fillId="0" borderId="61" xfId="0" applyFont="1" applyBorder="1" applyAlignment="1">
      <alignment horizontal="center" vertical="top"/>
    </xf>
    <xf numFmtId="0" fontId="21" fillId="0" borderId="12" xfId="0" applyFont="1" applyFill="1" applyBorder="1" applyAlignment="1">
      <alignment horizontal="center" vertical="center" wrapText="1"/>
    </xf>
    <xf numFmtId="49" fontId="21" fillId="0" borderId="12" xfId="0" applyNumberFormat="1" applyFont="1" applyBorder="1" applyAlignment="1">
      <alignment horizontal="center" vertical="top"/>
    </xf>
    <xf numFmtId="0" fontId="21" fillId="0" borderId="11" xfId="0" applyFont="1" applyBorder="1" applyAlignment="1">
      <alignment vertical="top" wrapText="1"/>
    </xf>
    <xf numFmtId="0" fontId="21" fillId="0" borderId="12" xfId="0" applyFont="1" applyBorder="1" applyAlignment="1">
      <alignment horizontal="left" vertical="top" wrapText="1"/>
    </xf>
    <xf numFmtId="0" fontId="21" fillId="0" borderId="0" xfId="0" applyFont="1" applyAlignment="1">
      <alignment/>
    </xf>
    <xf numFmtId="166" fontId="25" fillId="24" borderId="65" xfId="56" applyNumberFormat="1" applyFont="1" applyFill="1" applyBorder="1" applyAlignment="1">
      <alignment vertical="center" wrapText="1"/>
      <protection/>
    </xf>
    <xf numFmtId="166" fontId="25" fillId="24" borderId="66" xfId="56" applyNumberFormat="1" applyFont="1" applyFill="1" applyBorder="1" applyAlignment="1">
      <alignment vertical="center" wrapText="1"/>
      <protection/>
    </xf>
    <xf numFmtId="166" fontId="25" fillId="24" borderId="66" xfId="56" applyNumberFormat="1" applyFont="1" applyFill="1" applyBorder="1" applyAlignment="1">
      <alignment horizontal="center" vertical="center" wrapText="1"/>
      <protection/>
    </xf>
    <xf numFmtId="0" fontId="25" fillId="24" borderId="13" xfId="56" applyFont="1" applyFill="1" applyBorder="1" applyAlignment="1">
      <alignment horizontal="center"/>
      <protection/>
    </xf>
    <xf numFmtId="0" fontId="25" fillId="24" borderId="12" xfId="56" applyFont="1" applyFill="1" applyBorder="1" applyAlignment="1">
      <alignment horizontal="center"/>
      <protection/>
    </xf>
    <xf numFmtId="3" fontId="25" fillId="24" borderId="60" xfId="56" applyNumberFormat="1" applyFont="1" applyFill="1" applyBorder="1" applyAlignment="1">
      <alignment horizontal="center" vertical="top"/>
      <protection/>
    </xf>
    <xf numFmtId="3" fontId="25" fillId="24" borderId="54" xfId="56" applyNumberFormat="1" applyFont="1" applyFill="1" applyBorder="1" applyAlignment="1">
      <alignment horizontal="center" vertical="top"/>
      <protection/>
    </xf>
    <xf numFmtId="3" fontId="25" fillId="0" borderId="54" xfId="56" applyNumberFormat="1" applyFont="1" applyFill="1" applyBorder="1" applyAlignment="1">
      <alignment horizontal="center" vertical="top"/>
      <protection/>
    </xf>
    <xf numFmtId="49" fontId="25" fillId="24" borderId="67" xfId="56" applyNumberFormat="1" applyFont="1" applyFill="1" applyBorder="1" applyAlignment="1">
      <alignment horizontal="center" vertical="top"/>
      <protection/>
    </xf>
    <xf numFmtId="0" fontId="28" fillId="24" borderId="13" xfId="56" applyFont="1" applyFill="1" applyBorder="1">
      <alignment/>
      <protection/>
    </xf>
    <xf numFmtId="0" fontId="28" fillId="24" borderId="12" xfId="56" applyFont="1" applyFill="1" applyBorder="1">
      <alignment/>
      <protection/>
    </xf>
    <xf numFmtId="49" fontId="41" fillId="0" borderId="12" xfId="56" applyNumberFormat="1" applyFont="1" applyFill="1" applyBorder="1" applyAlignment="1">
      <alignment horizontal="left" vertical="top" wrapText="1"/>
      <protection/>
    </xf>
    <xf numFmtId="3" fontId="41" fillId="24" borderId="12" xfId="56" applyNumberFormat="1" applyFont="1" applyFill="1" applyBorder="1" applyAlignment="1">
      <alignment horizontal="center" vertical="top"/>
      <protection/>
    </xf>
    <xf numFmtId="1" fontId="30" fillId="24" borderId="12" xfId="56" applyNumberFormat="1" applyFont="1" applyFill="1" applyBorder="1" applyAlignment="1">
      <alignment horizontal="center" vertical="center"/>
      <protection/>
    </xf>
    <xf numFmtId="3" fontId="30" fillId="24" borderId="12" xfId="56" applyNumberFormat="1" applyFont="1" applyFill="1" applyBorder="1" applyAlignment="1">
      <alignment horizontal="center" vertical="center"/>
      <protection/>
    </xf>
    <xf numFmtId="166" fontId="41" fillId="24" borderId="12" xfId="56" applyNumberFormat="1" applyFont="1" applyFill="1" applyBorder="1" applyAlignment="1">
      <alignment horizontal="center" vertical="center"/>
      <protection/>
    </xf>
    <xf numFmtId="166" fontId="41" fillId="0" borderId="12" xfId="56" applyNumberFormat="1" applyFont="1" applyFill="1" applyBorder="1" applyAlignment="1">
      <alignment horizontal="center" vertical="center"/>
      <protection/>
    </xf>
    <xf numFmtId="49" fontId="30" fillId="24" borderId="68" xfId="56" applyNumberFormat="1" applyFont="1" applyFill="1" applyBorder="1" applyAlignment="1">
      <alignment horizontal="center" vertical="top"/>
      <protection/>
    </xf>
    <xf numFmtId="0" fontId="30" fillId="24" borderId="0" xfId="56" applyFont="1" applyFill="1" applyBorder="1">
      <alignment/>
      <protection/>
    </xf>
    <xf numFmtId="166" fontId="41" fillId="24" borderId="12" xfId="56" applyNumberFormat="1" applyFont="1" applyFill="1" applyBorder="1" applyAlignment="1">
      <alignment horizontal="left"/>
      <protection/>
    </xf>
    <xf numFmtId="1" fontId="28" fillId="24" borderId="12" xfId="56" applyNumberFormat="1" applyFont="1" applyFill="1" applyBorder="1" applyAlignment="1">
      <alignment horizontal="center" vertical="center"/>
      <protection/>
    </xf>
    <xf numFmtId="49" fontId="25" fillId="24" borderId="69" xfId="56" applyNumberFormat="1" applyFont="1" applyFill="1" applyBorder="1" applyAlignment="1">
      <alignment horizontal="center"/>
      <protection/>
    </xf>
    <xf numFmtId="49" fontId="25" fillId="24" borderId="70" xfId="56" applyNumberFormat="1" applyFont="1" applyFill="1" applyBorder="1" applyAlignment="1">
      <alignment horizontal="center"/>
      <protection/>
    </xf>
    <xf numFmtId="166" fontId="28" fillId="24" borderId="71" xfId="56" applyNumberFormat="1" applyFont="1" applyFill="1" applyBorder="1" applyAlignment="1">
      <alignment horizontal="left"/>
      <protection/>
    </xf>
    <xf numFmtId="166" fontId="25" fillId="24" borderId="72" xfId="56" applyNumberFormat="1" applyFont="1" applyFill="1" applyBorder="1" applyAlignment="1">
      <alignment horizontal="left"/>
      <protection/>
    </xf>
    <xf numFmtId="166" fontId="25" fillId="24" borderId="73" xfId="56" applyNumberFormat="1" applyFont="1" applyFill="1" applyBorder="1" applyAlignment="1">
      <alignment horizontal="left"/>
      <protection/>
    </xf>
    <xf numFmtId="166" fontId="28" fillId="24" borderId="73" xfId="56" applyNumberFormat="1" applyFont="1" applyFill="1" applyBorder="1" applyAlignment="1">
      <alignment horizontal="left"/>
      <protection/>
    </xf>
    <xf numFmtId="49" fontId="24" fillId="0" borderId="12" xfId="56" applyNumberFormat="1" applyFont="1" applyFill="1" applyBorder="1" applyAlignment="1">
      <alignment horizontal="center" vertical="center" wrapText="1"/>
      <protection/>
    </xf>
    <xf numFmtId="166" fontId="24" fillId="24" borderId="12" xfId="56" applyNumberFormat="1" applyFont="1" applyFill="1" applyBorder="1" applyAlignment="1">
      <alignment horizontal="left" vertical="top" wrapText="1"/>
      <protection/>
    </xf>
    <xf numFmtId="1" fontId="25" fillId="24" borderId="12" xfId="56" applyNumberFormat="1" applyFont="1" applyFill="1" applyBorder="1" applyAlignment="1">
      <alignment horizontal="center" vertical="center" wrapText="1"/>
      <protection/>
    </xf>
    <xf numFmtId="166" fontId="24" fillId="24" borderId="12" xfId="56" applyNumberFormat="1" applyFont="1" applyFill="1" applyBorder="1" applyAlignment="1">
      <alignment horizontal="center" vertical="center" wrapText="1"/>
      <protection/>
    </xf>
    <xf numFmtId="166" fontId="24" fillId="0" borderId="12" xfId="56" applyNumberFormat="1" applyFont="1" applyFill="1" applyBorder="1" applyAlignment="1">
      <alignment horizontal="center" vertical="center" wrapText="1"/>
      <protection/>
    </xf>
    <xf numFmtId="49" fontId="25" fillId="24" borderId="73" xfId="56" applyNumberFormat="1" applyFont="1" applyFill="1" applyBorder="1" applyAlignment="1">
      <alignment vertical="top" wrapText="1"/>
      <protection/>
    </xf>
    <xf numFmtId="166" fontId="41" fillId="24" borderId="12" xfId="56" applyNumberFormat="1" applyFont="1" applyFill="1" applyBorder="1" applyAlignment="1">
      <alignment horizontal="center" vertical="center" wrapText="1"/>
      <protection/>
    </xf>
    <xf numFmtId="166" fontId="41" fillId="0" borderId="12" xfId="56" applyNumberFormat="1" applyFont="1" applyFill="1" applyBorder="1" applyAlignment="1">
      <alignment horizontal="center" vertical="center" wrapText="1"/>
      <protection/>
    </xf>
    <xf numFmtId="49" fontId="25" fillId="24" borderId="69" xfId="56" applyNumberFormat="1" applyFont="1" applyFill="1" applyBorder="1" applyAlignment="1">
      <alignment vertical="top" wrapText="1"/>
      <protection/>
    </xf>
    <xf numFmtId="49" fontId="24" fillId="0" borderId="12" xfId="56" applyNumberFormat="1" applyFont="1" applyFill="1" applyBorder="1" applyAlignment="1">
      <alignment horizontal="left" vertical="top" wrapText="1"/>
      <protection/>
    </xf>
    <xf numFmtId="49" fontId="24" fillId="24" borderId="12" xfId="56" applyNumberFormat="1" applyFont="1" applyFill="1" applyBorder="1" applyAlignment="1">
      <alignment horizontal="center" vertical="center"/>
      <protection/>
    </xf>
    <xf numFmtId="49" fontId="24" fillId="0" borderId="12" xfId="56" applyNumberFormat="1" applyFont="1" applyFill="1" applyBorder="1" applyAlignment="1">
      <alignment horizontal="center" vertical="center"/>
      <protection/>
    </xf>
    <xf numFmtId="49" fontId="25" fillId="24" borderId="68" xfId="56" applyNumberFormat="1" applyFont="1" applyFill="1" applyBorder="1" applyAlignment="1">
      <alignment horizontal="center" vertical="top"/>
      <protection/>
    </xf>
    <xf numFmtId="0" fontId="24" fillId="0" borderId="12" xfId="56" applyFont="1" applyFill="1" applyBorder="1" applyAlignment="1">
      <alignment horizontal="left" vertical="top" wrapText="1"/>
      <protection/>
    </xf>
    <xf numFmtId="49" fontId="25" fillId="24" borderId="68" xfId="56" applyNumberFormat="1" applyFont="1" applyFill="1" applyBorder="1" applyAlignment="1">
      <alignment horizontal="left" vertical="top" wrapText="1"/>
      <protection/>
    </xf>
    <xf numFmtId="0" fontId="25" fillId="24" borderId="0" xfId="56" applyFont="1" applyFill="1" applyBorder="1" applyAlignment="1">
      <alignment vertical="top"/>
      <protection/>
    </xf>
    <xf numFmtId="49" fontId="25" fillId="24" borderId="72" xfId="56" applyNumberFormat="1" applyFont="1" applyFill="1" applyBorder="1" applyAlignment="1">
      <alignment horizontal="left" vertical="top" wrapText="1"/>
      <protection/>
    </xf>
    <xf numFmtId="0" fontId="24" fillId="24" borderId="13" xfId="56" applyFont="1" applyFill="1" applyBorder="1" applyAlignment="1">
      <alignment vertical="top"/>
      <protection/>
    </xf>
    <xf numFmtId="0" fontId="24" fillId="24" borderId="12" xfId="56" applyFont="1" applyFill="1" applyBorder="1" applyAlignment="1">
      <alignment vertical="top"/>
      <protection/>
    </xf>
    <xf numFmtId="49" fontId="42" fillId="0" borderId="12" xfId="56" applyNumberFormat="1" applyFont="1" applyFill="1" applyBorder="1" applyAlignment="1">
      <alignment horizontal="left" vertical="top" wrapText="1"/>
      <protection/>
    </xf>
    <xf numFmtId="49" fontId="25" fillId="24" borderId="71" xfId="56" applyNumberFormat="1" applyFont="1" applyFill="1" applyBorder="1" applyAlignment="1">
      <alignment horizontal="left" vertical="top" wrapText="1"/>
      <protection/>
    </xf>
    <xf numFmtId="49" fontId="25" fillId="24" borderId="74" xfId="56" applyNumberFormat="1" applyFont="1" applyFill="1" applyBorder="1" applyAlignment="1">
      <alignment horizontal="left" vertical="top" wrapText="1"/>
      <protection/>
    </xf>
    <xf numFmtId="49" fontId="25" fillId="24" borderId="69" xfId="56" applyNumberFormat="1" applyFont="1" applyFill="1" applyBorder="1" applyAlignment="1">
      <alignment horizontal="left" vertical="top" wrapText="1"/>
      <protection/>
    </xf>
    <xf numFmtId="0" fontId="24" fillId="24" borderId="13" xfId="56" applyFont="1" applyFill="1" applyBorder="1">
      <alignment/>
      <protection/>
    </xf>
    <xf numFmtId="0" fontId="24" fillId="24" borderId="12" xfId="56" applyFont="1" applyFill="1" applyBorder="1">
      <alignment/>
      <protection/>
    </xf>
    <xf numFmtId="166" fontId="24" fillId="24" borderId="12" xfId="56" applyNumberFormat="1" applyFont="1" applyFill="1" applyBorder="1" applyAlignment="1">
      <alignment horizontal="center" vertical="top" wrapText="1"/>
      <protection/>
    </xf>
    <xf numFmtId="49" fontId="25" fillId="24" borderId="69" xfId="56" applyNumberFormat="1" applyFont="1" applyFill="1" applyBorder="1" applyAlignment="1">
      <alignment horizontal="center" vertical="top" wrapText="1"/>
      <protection/>
    </xf>
    <xf numFmtId="49" fontId="25" fillId="24" borderId="73" xfId="56" applyNumberFormat="1" applyFont="1" applyFill="1" applyBorder="1" applyAlignment="1">
      <alignment horizontal="center" vertical="top" wrapText="1"/>
      <protection/>
    </xf>
    <xf numFmtId="49" fontId="25" fillId="24" borderId="73" xfId="56" applyNumberFormat="1" applyFont="1" applyFill="1" applyBorder="1" applyAlignment="1">
      <alignment horizontal="left" vertical="top" wrapText="1"/>
      <protection/>
    </xf>
    <xf numFmtId="49" fontId="42" fillId="0" borderId="12" xfId="56" applyNumberFormat="1" applyFont="1" applyFill="1" applyBorder="1" applyAlignment="1">
      <alignment vertical="top" wrapText="1"/>
      <protection/>
    </xf>
    <xf numFmtId="0" fontId="24" fillId="0" borderId="12" xfId="56" applyNumberFormat="1" applyFont="1" applyFill="1" applyBorder="1" applyAlignment="1">
      <alignment vertical="top" wrapText="1"/>
      <protection/>
    </xf>
    <xf numFmtId="49" fontId="24" fillId="24" borderId="12" xfId="56" applyNumberFormat="1" applyFont="1" applyFill="1" applyBorder="1" applyAlignment="1">
      <alignment horizontal="center" vertical="top"/>
      <protection/>
    </xf>
    <xf numFmtId="166" fontId="24" fillId="24" borderId="12" xfId="56" applyNumberFormat="1" applyFont="1" applyFill="1" applyBorder="1" applyAlignment="1">
      <alignment horizontal="center" vertical="center"/>
      <protection/>
    </xf>
    <xf numFmtId="0" fontId="25" fillId="24" borderId="68" xfId="56" applyFont="1" applyFill="1" applyBorder="1" applyAlignment="1">
      <alignment horizontal="left" vertical="top" wrapText="1"/>
      <protection/>
    </xf>
    <xf numFmtId="49" fontId="25" fillId="24" borderId="75" xfId="56" applyNumberFormat="1" applyFont="1" applyFill="1" applyBorder="1" applyAlignment="1">
      <alignment horizontal="left" vertical="top" wrapText="1"/>
      <protection/>
    </xf>
    <xf numFmtId="49" fontId="25" fillId="24" borderId="76" xfId="56" applyNumberFormat="1" applyFont="1" applyFill="1" applyBorder="1" applyAlignment="1">
      <alignment horizontal="left" vertical="top" wrapText="1"/>
      <protection/>
    </xf>
    <xf numFmtId="166" fontId="41" fillId="24" borderId="12" xfId="56" applyNumberFormat="1" applyFont="1" applyFill="1" applyBorder="1" applyAlignment="1">
      <alignment horizontal="left" vertical="top" wrapText="1"/>
      <protection/>
    </xf>
    <xf numFmtId="1" fontId="28" fillId="24" borderId="12" xfId="56" applyNumberFormat="1" applyFont="1" applyFill="1" applyBorder="1" applyAlignment="1">
      <alignment horizontal="center" vertical="center" wrapText="1"/>
      <protection/>
    </xf>
    <xf numFmtId="49" fontId="28" fillId="24" borderId="12" xfId="56" applyNumberFormat="1" applyFont="1" applyFill="1" applyBorder="1" applyAlignment="1">
      <alignment horizontal="center" vertical="center" wrapText="1"/>
      <protection/>
    </xf>
    <xf numFmtId="166" fontId="24" fillId="0" borderId="12" xfId="56" applyNumberFormat="1" applyFont="1" applyFill="1" applyBorder="1" applyAlignment="1">
      <alignment horizontal="center" vertical="center"/>
      <protection/>
    </xf>
    <xf numFmtId="169" fontId="41" fillId="0" borderId="12" xfId="56" applyNumberFormat="1" applyFont="1" applyFill="1" applyBorder="1" applyAlignment="1">
      <alignment horizontal="center" vertical="center"/>
      <protection/>
    </xf>
    <xf numFmtId="0" fontId="19" fillId="24" borderId="34" xfId="56" applyFont="1" applyFill="1" applyBorder="1">
      <alignment/>
      <protection/>
    </xf>
    <xf numFmtId="0" fontId="25" fillId="24" borderId="75" xfId="56" applyFont="1" applyFill="1" applyBorder="1" applyAlignment="1">
      <alignment vertical="top"/>
      <protection/>
    </xf>
    <xf numFmtId="0" fontId="25" fillId="24" borderId="71" xfId="56" applyFont="1" applyFill="1" applyBorder="1" applyAlignment="1">
      <alignment vertical="top"/>
      <protection/>
    </xf>
    <xf numFmtId="166" fontId="28" fillId="24" borderId="71" xfId="56" applyNumberFormat="1" applyFont="1" applyFill="1" applyBorder="1" applyAlignment="1">
      <alignment horizontal="left" vertical="top" wrapText="1"/>
      <protection/>
    </xf>
    <xf numFmtId="166" fontId="28" fillId="24" borderId="74" xfId="56" applyNumberFormat="1" applyFont="1" applyFill="1" applyBorder="1" applyAlignment="1">
      <alignment horizontal="left" vertical="top" wrapText="1"/>
      <protection/>
    </xf>
    <xf numFmtId="0" fontId="25" fillId="24" borderId="76" xfId="56" applyFont="1" applyFill="1" applyBorder="1" applyAlignment="1">
      <alignment vertical="top"/>
      <protection/>
    </xf>
    <xf numFmtId="0" fontId="25" fillId="24" borderId="73" xfId="56" applyFont="1" applyFill="1" applyBorder="1" applyAlignment="1">
      <alignment vertical="top"/>
      <protection/>
    </xf>
    <xf numFmtId="49" fontId="25" fillId="24" borderId="70" xfId="56" applyNumberFormat="1" applyFont="1" applyFill="1" applyBorder="1" applyAlignment="1">
      <alignment horizontal="left" vertical="top" wrapText="1"/>
      <protection/>
    </xf>
    <xf numFmtId="166" fontId="25" fillId="24" borderId="71" xfId="56" applyNumberFormat="1" applyFont="1" applyFill="1" applyBorder="1" applyAlignment="1">
      <alignment horizontal="left" vertical="top" wrapText="1"/>
      <protection/>
    </xf>
    <xf numFmtId="49" fontId="24" fillId="0" borderId="12" xfId="56" applyNumberFormat="1" applyFont="1" applyFill="1" applyBorder="1" applyAlignment="1">
      <alignment vertical="top" wrapText="1"/>
      <protection/>
    </xf>
    <xf numFmtId="0" fontId="24" fillId="0" borderId="12" xfId="56" applyNumberFormat="1" applyFont="1" applyFill="1" applyBorder="1" applyAlignment="1">
      <alignment horizontal="left" vertical="top" wrapText="1"/>
      <protection/>
    </xf>
    <xf numFmtId="169" fontId="24" fillId="0" borderId="12" xfId="56" applyNumberFormat="1" applyFont="1" applyFill="1" applyBorder="1" applyAlignment="1">
      <alignment horizontal="center" vertical="center" wrapText="1"/>
      <protection/>
    </xf>
    <xf numFmtId="166" fontId="41" fillId="24" borderId="12" xfId="56" applyNumberFormat="1" applyFont="1" applyFill="1" applyBorder="1" applyAlignment="1">
      <alignment horizontal="left" vertical="center" wrapText="1"/>
      <protection/>
    </xf>
    <xf numFmtId="49" fontId="25" fillId="24" borderId="70" xfId="56" applyNumberFormat="1" applyFont="1" applyFill="1" applyBorder="1" applyAlignment="1">
      <alignment horizontal="left" vertical="center" wrapText="1"/>
      <protection/>
    </xf>
    <xf numFmtId="49" fontId="25" fillId="24" borderId="68" xfId="56" applyNumberFormat="1" applyFont="1" applyFill="1" applyBorder="1" applyAlignment="1">
      <alignment horizontal="center" vertical="top" wrapText="1"/>
      <protection/>
    </xf>
    <xf numFmtId="49" fontId="25" fillId="24" borderId="70" xfId="56" applyNumberFormat="1" applyFont="1" applyFill="1" applyBorder="1" applyAlignment="1">
      <alignment horizontal="center" vertical="top" wrapText="1"/>
      <protection/>
    </xf>
    <xf numFmtId="0" fontId="25" fillId="24" borderId="74" xfId="56" applyFont="1" applyFill="1" applyBorder="1" applyAlignment="1">
      <alignment vertical="top"/>
      <protection/>
    </xf>
    <xf numFmtId="49" fontId="28" fillId="24" borderId="71" xfId="56" applyNumberFormat="1" applyFont="1" applyFill="1" applyBorder="1" applyAlignment="1">
      <alignment horizontal="left" vertical="top" wrapText="1"/>
      <protection/>
    </xf>
    <xf numFmtId="49" fontId="28" fillId="24" borderId="74" xfId="56" applyNumberFormat="1" applyFont="1" applyFill="1" applyBorder="1" applyAlignment="1">
      <alignment horizontal="left" vertical="top" wrapText="1"/>
      <protection/>
    </xf>
    <xf numFmtId="49" fontId="25" fillId="24" borderId="72" xfId="56" applyNumberFormat="1" applyFont="1" applyFill="1" applyBorder="1" applyAlignment="1">
      <alignment horizontal="center" vertical="center" wrapText="1"/>
      <protection/>
    </xf>
    <xf numFmtId="49" fontId="31" fillId="24" borderId="71" xfId="56" applyNumberFormat="1" applyFont="1" applyFill="1" applyBorder="1" applyAlignment="1">
      <alignment vertical="top" wrapText="1"/>
      <protection/>
    </xf>
    <xf numFmtId="49" fontId="31" fillId="24" borderId="74" xfId="56" applyNumberFormat="1" applyFont="1" applyFill="1" applyBorder="1" applyAlignment="1">
      <alignment vertical="top" wrapText="1"/>
      <protection/>
    </xf>
    <xf numFmtId="49" fontId="31" fillId="24" borderId="69" xfId="56" applyNumberFormat="1" applyFont="1" applyFill="1" applyBorder="1" applyAlignment="1">
      <alignment vertical="top" wrapText="1"/>
      <protection/>
    </xf>
    <xf numFmtId="49" fontId="31" fillId="24" borderId="31" xfId="56" applyNumberFormat="1" applyFont="1" applyFill="1" applyBorder="1" applyAlignment="1">
      <alignment vertical="top" wrapText="1"/>
      <protection/>
    </xf>
    <xf numFmtId="49" fontId="31" fillId="24" borderId="32" xfId="56" applyNumberFormat="1" applyFont="1" applyFill="1" applyBorder="1" applyAlignment="1">
      <alignment vertical="top" wrapText="1"/>
      <protection/>
    </xf>
    <xf numFmtId="49" fontId="31" fillId="24" borderId="71" xfId="56" applyNumberFormat="1" applyFont="1" applyFill="1" applyBorder="1" applyAlignment="1">
      <alignment horizontal="left" vertical="top" wrapText="1"/>
      <protection/>
    </xf>
    <xf numFmtId="49" fontId="31" fillId="24" borderId="74" xfId="56" applyNumberFormat="1" applyFont="1" applyFill="1" applyBorder="1" applyAlignment="1">
      <alignment horizontal="left" vertical="top" wrapText="1"/>
      <protection/>
    </xf>
    <xf numFmtId="49" fontId="31" fillId="24" borderId="73" xfId="56" applyNumberFormat="1" applyFont="1" applyFill="1" applyBorder="1" applyAlignment="1">
      <alignment horizontal="left" vertical="top" wrapText="1"/>
      <protection/>
    </xf>
    <xf numFmtId="49" fontId="24" fillId="0" borderId="12" xfId="56" applyNumberFormat="1" applyFont="1" applyFill="1" applyBorder="1" applyAlignment="1">
      <alignment horizontal="left" vertical="center" wrapText="1"/>
      <protection/>
    </xf>
    <xf numFmtId="49" fontId="31" fillId="24" borderId="75" xfId="56" applyNumberFormat="1" applyFont="1" applyFill="1" applyBorder="1" applyAlignment="1">
      <alignment horizontal="left" vertical="top" wrapText="1"/>
      <protection/>
    </xf>
    <xf numFmtId="49" fontId="31" fillId="24" borderId="76" xfId="56" applyNumberFormat="1" applyFont="1" applyFill="1" applyBorder="1" applyAlignment="1">
      <alignment horizontal="left" vertical="top" wrapText="1"/>
      <protection/>
    </xf>
    <xf numFmtId="49" fontId="31" fillId="24" borderId="34" xfId="56" applyNumberFormat="1" applyFont="1" applyFill="1" applyBorder="1" applyAlignment="1">
      <alignment horizontal="left" vertical="top" wrapText="1"/>
      <protection/>
    </xf>
    <xf numFmtId="49" fontId="31" fillId="24" borderId="70" xfId="56" applyNumberFormat="1" applyFont="1" applyFill="1" applyBorder="1" applyAlignment="1">
      <alignment horizontal="left" vertical="top" wrapText="1"/>
      <protection/>
    </xf>
    <xf numFmtId="49" fontId="31" fillId="24" borderId="46" xfId="56" applyNumberFormat="1" applyFont="1" applyFill="1" applyBorder="1" applyAlignment="1">
      <alignment horizontal="left" vertical="top" wrapText="1"/>
      <protection/>
    </xf>
    <xf numFmtId="0" fontId="24" fillId="0" borderId="12" xfId="56" applyNumberFormat="1" applyFont="1" applyFill="1" applyBorder="1" applyAlignment="1">
      <alignment horizontal="left" vertical="center" wrapText="1"/>
      <protection/>
    </xf>
    <xf numFmtId="49" fontId="31" fillId="24" borderId="37" xfId="56" applyNumberFormat="1" applyFont="1" applyFill="1" applyBorder="1" applyAlignment="1">
      <alignment horizontal="left" vertical="top" wrapText="1"/>
      <protection/>
    </xf>
    <xf numFmtId="49" fontId="31" fillId="24" borderId="38" xfId="56" applyNumberFormat="1" applyFont="1" applyFill="1" applyBorder="1" applyAlignment="1">
      <alignment horizontal="left" vertical="top" wrapText="1"/>
      <protection/>
    </xf>
    <xf numFmtId="49" fontId="28" fillId="24" borderId="38" xfId="56" applyNumberFormat="1" applyFont="1" applyFill="1" applyBorder="1" applyAlignment="1">
      <alignment horizontal="left" vertical="top" wrapText="1"/>
      <protection/>
    </xf>
    <xf numFmtId="49" fontId="28" fillId="24" borderId="77" xfId="56" applyNumberFormat="1" applyFont="1" applyFill="1" applyBorder="1" applyAlignment="1">
      <alignment horizontal="left" vertical="top" wrapText="1"/>
      <protection/>
    </xf>
    <xf numFmtId="166" fontId="42" fillId="24" borderId="12" xfId="56" applyNumberFormat="1" applyFont="1" applyFill="1" applyBorder="1" applyAlignment="1">
      <alignment horizontal="left" vertical="top" wrapText="1"/>
      <protection/>
    </xf>
    <xf numFmtId="1" fontId="31" fillId="24" borderId="12" xfId="56" applyNumberFormat="1" applyFont="1" applyFill="1" applyBorder="1" applyAlignment="1">
      <alignment horizontal="center" vertical="center" wrapText="1"/>
      <protection/>
    </xf>
    <xf numFmtId="49" fontId="31" fillId="24" borderId="12" xfId="56" applyNumberFormat="1" applyFont="1" applyFill="1" applyBorder="1" applyAlignment="1">
      <alignment horizontal="center" vertical="center" wrapText="1"/>
      <protection/>
    </xf>
    <xf numFmtId="166" fontId="42" fillId="0" borderId="12" xfId="56" applyNumberFormat="1" applyFont="1" applyFill="1" applyBorder="1" applyAlignment="1">
      <alignment horizontal="center" vertical="center" wrapText="1"/>
      <protection/>
    </xf>
    <xf numFmtId="49" fontId="31" fillId="24" borderId="68" xfId="56" applyNumberFormat="1" applyFont="1" applyFill="1" applyBorder="1" applyAlignment="1">
      <alignment horizontal="left" vertical="top" wrapText="1"/>
      <protection/>
    </xf>
    <xf numFmtId="166" fontId="42" fillId="24" borderId="12" xfId="56" applyNumberFormat="1" applyFont="1" applyFill="1" applyBorder="1" applyAlignment="1">
      <alignment horizontal="center" vertical="center" wrapText="1"/>
      <protection/>
    </xf>
    <xf numFmtId="49" fontId="31" fillId="24" borderId="72" xfId="56" applyNumberFormat="1" applyFont="1" applyFill="1" applyBorder="1" applyAlignment="1">
      <alignment horizontal="left" vertical="top" wrapText="1"/>
      <protection/>
    </xf>
    <xf numFmtId="49" fontId="31" fillId="24" borderId="69" xfId="56" applyNumberFormat="1" applyFont="1" applyFill="1" applyBorder="1" applyAlignment="1">
      <alignment horizontal="left" vertical="top" wrapText="1"/>
      <protection/>
    </xf>
    <xf numFmtId="49" fontId="31" fillId="24" borderId="39" xfId="56" applyNumberFormat="1" applyFont="1" applyFill="1" applyBorder="1" applyAlignment="1">
      <alignment horizontal="left" vertical="top" wrapText="1"/>
      <protection/>
    </xf>
    <xf numFmtId="166" fontId="24" fillId="24" borderId="56" xfId="56" applyNumberFormat="1" applyFont="1" applyFill="1" applyBorder="1" applyAlignment="1">
      <alignment horizontal="left" vertical="top" wrapText="1"/>
      <protection/>
    </xf>
    <xf numFmtId="1" fontId="25" fillId="24" borderId="56" xfId="56" applyNumberFormat="1" applyFont="1" applyFill="1" applyBorder="1" applyAlignment="1">
      <alignment horizontal="center" vertical="center" wrapText="1"/>
      <protection/>
    </xf>
    <xf numFmtId="49" fontId="25" fillId="24" borderId="56" xfId="56" applyNumberFormat="1" applyFont="1" applyFill="1" applyBorder="1" applyAlignment="1">
      <alignment horizontal="center" vertical="center" wrapText="1"/>
      <protection/>
    </xf>
    <xf numFmtId="166" fontId="24" fillId="24" borderId="56" xfId="56" applyNumberFormat="1" applyFont="1" applyFill="1" applyBorder="1" applyAlignment="1">
      <alignment horizontal="center" vertical="center" wrapText="1"/>
      <protection/>
    </xf>
    <xf numFmtId="166" fontId="24" fillId="0" borderId="56" xfId="56" applyNumberFormat="1" applyFont="1" applyFill="1" applyBorder="1" applyAlignment="1">
      <alignment horizontal="center" vertical="center" wrapText="1"/>
      <protection/>
    </xf>
    <xf numFmtId="0" fontId="19" fillId="0" borderId="78" xfId="56" applyFont="1" applyFill="1" applyBorder="1">
      <alignment/>
      <protection/>
    </xf>
    <xf numFmtId="0" fontId="19" fillId="0" borderId="0" xfId="56" applyFont="1" applyFill="1" applyBorder="1">
      <alignment/>
      <protection/>
    </xf>
    <xf numFmtId="166" fontId="19" fillId="24" borderId="0" xfId="56" applyNumberFormat="1" applyFont="1" applyFill="1" applyBorder="1">
      <alignment/>
      <protection/>
    </xf>
    <xf numFmtId="166" fontId="19" fillId="0" borderId="0" xfId="56" applyNumberFormat="1" applyFont="1" applyFill="1" applyBorder="1">
      <alignment/>
      <protection/>
    </xf>
    <xf numFmtId="49" fontId="25" fillId="0" borderId="79" xfId="56" applyNumberFormat="1" applyFont="1" applyFill="1" applyBorder="1" applyAlignment="1">
      <alignment horizontal="center" vertical="center" wrapText="1"/>
      <protection/>
    </xf>
    <xf numFmtId="0" fontId="25" fillId="0" borderId="80" xfId="56" applyFont="1" applyFill="1" applyBorder="1" applyAlignment="1">
      <alignment horizontal="left" vertical="top" wrapText="1"/>
      <protection/>
    </xf>
    <xf numFmtId="166" fontId="31" fillId="24" borderId="80" xfId="56" applyNumberFormat="1" applyFont="1" applyFill="1" applyBorder="1" applyAlignment="1">
      <alignment horizontal="left" vertical="top" wrapText="1"/>
      <protection/>
    </xf>
    <xf numFmtId="166" fontId="31" fillId="0" borderId="80" xfId="56" applyNumberFormat="1" applyFont="1" applyFill="1" applyBorder="1" applyAlignment="1">
      <alignment horizontal="left" vertical="top" wrapText="1"/>
      <protection/>
    </xf>
    <xf numFmtId="49" fontId="31" fillId="24" borderId="80" xfId="56" applyNumberFormat="1" applyFont="1" applyFill="1" applyBorder="1" applyAlignment="1">
      <alignment horizontal="left" vertical="top" wrapText="1"/>
      <protection/>
    </xf>
    <xf numFmtId="166" fontId="28" fillId="24" borderId="26" xfId="56" applyNumberFormat="1" applyFont="1" applyFill="1" applyBorder="1" applyAlignment="1">
      <alignment horizontal="left" vertical="top" wrapText="1"/>
      <protection/>
    </xf>
    <xf numFmtId="166" fontId="28" fillId="0" borderId="26" xfId="56" applyNumberFormat="1" applyFont="1" applyFill="1" applyBorder="1" applyAlignment="1">
      <alignment horizontal="left" vertical="top" wrapText="1"/>
      <protection/>
    </xf>
    <xf numFmtId="166" fontId="28" fillId="24" borderId="29" xfId="56" applyNumberFormat="1" applyFont="1" applyFill="1" applyBorder="1" applyAlignment="1">
      <alignment horizontal="left" vertical="top" wrapText="1"/>
      <protection/>
    </xf>
    <xf numFmtId="166" fontId="28" fillId="0" borderId="29" xfId="56" applyNumberFormat="1" applyFont="1" applyFill="1" applyBorder="1" applyAlignment="1">
      <alignment horizontal="left" vertical="top" wrapText="1"/>
      <protection/>
    </xf>
    <xf numFmtId="49" fontId="25" fillId="0" borderId="64" xfId="56" applyNumberFormat="1" applyFont="1" applyFill="1" applyBorder="1" applyAlignment="1">
      <alignment horizontal="center" vertical="center" wrapText="1"/>
      <protection/>
    </xf>
    <xf numFmtId="0" fontId="25" fillId="0" borderId="23" xfId="56" applyFont="1" applyFill="1" applyBorder="1" applyAlignment="1">
      <alignment horizontal="left" vertical="top" wrapText="1"/>
      <protection/>
    </xf>
    <xf numFmtId="166" fontId="31" fillId="24" borderId="23" xfId="56" applyNumberFormat="1" applyFont="1" applyFill="1" applyBorder="1" applyAlignment="1">
      <alignment horizontal="left" vertical="top" wrapText="1"/>
      <protection/>
    </xf>
    <xf numFmtId="166" fontId="31" fillId="0" borderId="23" xfId="56" applyNumberFormat="1" applyFont="1" applyFill="1" applyBorder="1" applyAlignment="1">
      <alignment horizontal="left" vertical="top" wrapText="1"/>
      <protection/>
    </xf>
    <xf numFmtId="49" fontId="25" fillId="24" borderId="36" xfId="56" applyNumberFormat="1" applyFont="1" applyFill="1" applyBorder="1" applyAlignment="1">
      <alignment horizontal="left" vertical="top" wrapText="1"/>
      <protection/>
    </xf>
    <xf numFmtId="166" fontId="25" fillId="24" borderId="26" xfId="56" applyNumberFormat="1" applyFont="1" applyFill="1" applyBorder="1" applyAlignment="1">
      <alignment horizontal="left" vertical="top" wrapText="1"/>
      <protection/>
    </xf>
    <xf numFmtId="166" fontId="25" fillId="0" borderId="26" xfId="56" applyNumberFormat="1" applyFont="1" applyFill="1" applyBorder="1" applyAlignment="1">
      <alignment horizontal="left" vertical="top" wrapText="1"/>
      <protection/>
    </xf>
    <xf numFmtId="49" fontId="19" fillId="24" borderId="0" xfId="56" applyNumberFormat="1" applyFont="1" applyFill="1" applyBorder="1">
      <alignment/>
      <protection/>
    </xf>
    <xf numFmtId="166" fontId="25" fillId="24" borderId="81" xfId="56" applyNumberFormat="1" applyFont="1" applyFill="1" applyBorder="1" applyAlignment="1">
      <alignment horizontal="left" vertical="top" wrapText="1"/>
      <protection/>
    </xf>
    <xf numFmtId="166" fontId="25" fillId="0" borderId="81" xfId="56" applyNumberFormat="1" applyFont="1" applyFill="1" applyBorder="1" applyAlignment="1">
      <alignment horizontal="left" vertical="top" wrapText="1"/>
      <protection/>
    </xf>
    <xf numFmtId="49" fontId="19" fillId="24" borderId="82" xfId="56" applyNumberFormat="1" applyFont="1" applyFill="1" applyBorder="1">
      <alignment/>
      <protection/>
    </xf>
    <xf numFmtId="0" fontId="2" fillId="0" borderId="0" xfId="52">
      <alignment/>
      <protection/>
    </xf>
    <xf numFmtId="0" fontId="2" fillId="0" borderId="0" xfId="52" applyAlignment="1">
      <alignment vertical="top" wrapText="1"/>
      <protection/>
    </xf>
    <xf numFmtId="0" fontId="44" fillId="0" borderId="0" xfId="52" applyFont="1" applyBorder="1" applyAlignment="1">
      <alignment horizontal="right" vertical="center" wrapText="1"/>
      <protection/>
    </xf>
    <xf numFmtId="0" fontId="44" fillId="0" borderId="0" xfId="52" applyFont="1" applyBorder="1" applyAlignment="1">
      <alignment horizontal="center" vertical="center" wrapText="1"/>
      <protection/>
    </xf>
    <xf numFmtId="0" fontId="44" fillId="0" borderId="83" xfId="52" applyFont="1" applyBorder="1" applyAlignment="1">
      <alignment horizontal="center" vertical="center" wrapText="1"/>
      <protection/>
    </xf>
    <xf numFmtId="0" fontId="44" fillId="0" borderId="17" xfId="52" applyFont="1" applyBorder="1" applyAlignment="1">
      <alignment horizontal="center" vertical="center" wrapText="1"/>
      <protection/>
    </xf>
    <xf numFmtId="0" fontId="44" fillId="0" borderId="18" xfId="52" applyFont="1" applyBorder="1" applyAlignment="1">
      <alignment horizontal="center" vertical="center" wrapText="1"/>
      <protection/>
    </xf>
    <xf numFmtId="0" fontId="44" fillId="0" borderId="84" xfId="52" applyFont="1" applyBorder="1" applyAlignment="1">
      <alignment vertical="top" wrapText="1"/>
      <protection/>
    </xf>
    <xf numFmtId="0" fontId="44" fillId="0" borderId="42" xfId="52" applyFont="1" applyBorder="1" applyAlignment="1">
      <alignment vertical="top" wrapText="1"/>
      <protection/>
    </xf>
    <xf numFmtId="0" fontId="44" fillId="0" borderId="43" xfId="52" applyFont="1" applyBorder="1" applyAlignment="1">
      <alignment vertical="top" wrapText="1"/>
      <protection/>
    </xf>
    <xf numFmtId="0" fontId="44" fillId="0" borderId="85" xfId="52" applyFont="1" applyBorder="1" applyAlignment="1">
      <alignment vertical="top" wrapText="1"/>
      <protection/>
    </xf>
    <xf numFmtId="0" fontId="44" fillId="0" borderId="26" xfId="52" applyFont="1" applyBorder="1" applyAlignment="1">
      <alignment vertical="top" wrapText="1"/>
      <protection/>
    </xf>
    <xf numFmtId="0" fontId="44" fillId="0" borderId="27" xfId="52" applyFont="1" applyBorder="1" applyAlignment="1">
      <alignment vertical="top" wrapText="1"/>
      <protection/>
    </xf>
    <xf numFmtId="0" fontId="10" fillId="0" borderId="85" xfId="52" applyFont="1" applyBorder="1" applyAlignment="1">
      <alignment vertical="top" wrapText="1"/>
      <protection/>
    </xf>
    <xf numFmtId="0" fontId="2" fillId="0" borderId="26" xfId="52" applyBorder="1" applyAlignment="1">
      <alignment vertical="top" wrapText="1"/>
      <protection/>
    </xf>
    <xf numFmtId="0" fontId="2" fillId="0" borderId="27" xfId="52" applyBorder="1" applyAlignment="1">
      <alignment vertical="top" wrapText="1"/>
      <protection/>
    </xf>
    <xf numFmtId="0" fontId="10" fillId="0" borderId="86" xfId="52" applyFont="1" applyBorder="1" applyAlignment="1">
      <alignment vertical="top" wrapText="1"/>
      <protection/>
    </xf>
    <xf numFmtId="0" fontId="2" fillId="0" borderId="29" xfId="52" applyBorder="1" applyAlignment="1">
      <alignment vertical="top" wrapText="1"/>
      <protection/>
    </xf>
    <xf numFmtId="0" fontId="2" fillId="0" borderId="30" xfId="52" applyBorder="1" applyAlignment="1">
      <alignment vertical="top" wrapText="1"/>
      <protection/>
    </xf>
    <xf numFmtId="49" fontId="25" fillId="24" borderId="60" xfId="56" applyNumberFormat="1" applyFont="1" applyFill="1" applyBorder="1" applyAlignment="1">
      <alignment horizontal="center" vertical="top"/>
      <protection/>
    </xf>
    <xf numFmtId="0" fontId="37" fillId="0" borderId="12" xfId="0" applyFont="1" applyFill="1" applyBorder="1" applyAlignment="1">
      <alignment horizontal="center" vertical="center" wrapText="1"/>
    </xf>
    <xf numFmtId="166" fontId="25" fillId="0" borderId="29" xfId="0" applyNumberFormat="1" applyFont="1" applyFill="1" applyBorder="1" applyAlignment="1">
      <alignment horizontal="left" vertical="top" wrapText="1"/>
    </xf>
    <xf numFmtId="49" fontId="31" fillId="0" borderId="13" xfId="56" applyNumberFormat="1" applyFont="1" applyFill="1" applyBorder="1" applyAlignment="1">
      <alignment horizontal="left" vertical="top" wrapText="1"/>
      <protection/>
    </xf>
    <xf numFmtId="49" fontId="25" fillId="24" borderId="56" xfId="56" applyNumberFormat="1" applyFont="1" applyFill="1" applyBorder="1" applyAlignment="1">
      <alignment horizontal="center" vertical="top" wrapText="1"/>
      <protection/>
    </xf>
    <xf numFmtId="49" fontId="31" fillId="0" borderId="87" xfId="56" applyNumberFormat="1" applyFont="1" applyFill="1" applyBorder="1" applyAlignment="1">
      <alignment horizontal="left" vertical="top" wrapText="1"/>
      <protection/>
    </xf>
    <xf numFmtId="49" fontId="25" fillId="24" borderId="59" xfId="56" applyNumberFormat="1" applyFont="1" applyFill="1" applyBorder="1" applyAlignment="1">
      <alignment horizontal="center" vertical="top" wrapText="1"/>
      <protection/>
    </xf>
    <xf numFmtId="49" fontId="25" fillId="24" borderId="12" xfId="56" applyNumberFormat="1" applyFont="1" applyFill="1" applyBorder="1" applyAlignment="1">
      <alignment horizontal="left" vertical="top" wrapText="1"/>
      <protection/>
    </xf>
    <xf numFmtId="166" fontId="25" fillId="24" borderId="12" xfId="56" applyNumberFormat="1" applyFont="1" applyFill="1" applyBorder="1" applyAlignment="1">
      <alignment horizontal="center" vertical="center" wrapText="1"/>
      <protection/>
    </xf>
    <xf numFmtId="49" fontId="31" fillId="24" borderId="14" xfId="56" applyNumberFormat="1" applyFont="1" applyFill="1" applyBorder="1" applyAlignment="1">
      <alignment horizontal="center" vertical="top" wrapText="1"/>
      <protection/>
    </xf>
    <xf numFmtId="49" fontId="25" fillId="24" borderId="56" xfId="56" applyNumberFormat="1" applyFont="1" applyFill="1" applyBorder="1" applyAlignment="1">
      <alignment horizontal="left" vertical="top" wrapText="1"/>
      <protection/>
    </xf>
    <xf numFmtId="0" fontId="25" fillId="24" borderId="56" xfId="56" applyFont="1" applyFill="1" applyBorder="1" applyAlignment="1">
      <alignment horizontal="left" vertical="top" wrapText="1"/>
      <protection/>
    </xf>
    <xf numFmtId="49" fontId="25" fillId="24" borderId="56" xfId="56" applyNumberFormat="1" applyFont="1" applyFill="1" applyBorder="1" applyAlignment="1">
      <alignment horizontal="center" vertical="top"/>
      <protection/>
    </xf>
    <xf numFmtId="166" fontId="25" fillId="24" borderId="56" xfId="56" applyNumberFormat="1" applyFont="1" applyFill="1" applyBorder="1" applyAlignment="1">
      <alignment horizontal="center" vertical="center" wrapText="1"/>
      <protection/>
    </xf>
    <xf numFmtId="0" fontId="25" fillId="24" borderId="12" xfId="56" applyFont="1" applyFill="1" applyBorder="1" applyAlignment="1">
      <alignment horizontal="left" vertical="top" wrapText="1"/>
      <protection/>
    </xf>
    <xf numFmtId="49" fontId="25" fillId="24" borderId="12" xfId="56" applyNumberFormat="1" applyFont="1" applyFill="1" applyBorder="1" applyAlignment="1">
      <alignment horizontal="center" vertical="top" wrapText="1"/>
      <protection/>
    </xf>
    <xf numFmtId="166" fontId="28" fillId="24" borderId="12" xfId="56" applyNumberFormat="1" applyFont="1" applyFill="1" applyBorder="1" applyAlignment="1">
      <alignment horizontal="center" vertical="center" wrapText="1"/>
      <protection/>
    </xf>
    <xf numFmtId="49" fontId="28" fillId="24" borderId="12" xfId="56" applyNumberFormat="1" applyFont="1" applyFill="1" applyBorder="1" applyAlignment="1">
      <alignment horizontal="center" vertical="top" wrapText="1"/>
      <protection/>
    </xf>
    <xf numFmtId="49" fontId="31" fillId="24" borderId="12" xfId="56" applyNumberFormat="1" applyFont="1" applyFill="1" applyBorder="1" applyAlignment="1">
      <alignment horizontal="center" vertical="top" wrapText="1"/>
      <protection/>
    </xf>
    <xf numFmtId="49" fontId="25" fillId="24" borderId="14" xfId="56" applyNumberFormat="1" applyFont="1" applyFill="1" applyBorder="1" applyAlignment="1">
      <alignment horizontal="center" vertical="top" wrapText="1"/>
      <protection/>
    </xf>
    <xf numFmtId="49" fontId="25" fillId="24" borderId="12" xfId="56" applyNumberFormat="1" applyFont="1" applyFill="1" applyBorder="1" applyAlignment="1">
      <alignment horizontal="center" vertical="top"/>
      <protection/>
    </xf>
    <xf numFmtId="49" fontId="36" fillId="24" borderId="14" xfId="56" applyNumberFormat="1" applyFont="1" applyFill="1" applyBorder="1" applyAlignment="1">
      <alignment horizontal="center" vertical="top" wrapText="1"/>
      <protection/>
    </xf>
    <xf numFmtId="0" fontId="25" fillId="24" borderId="12" xfId="56" applyFont="1" applyFill="1" applyBorder="1" applyAlignment="1">
      <alignment vertical="top" wrapText="1"/>
      <protection/>
    </xf>
    <xf numFmtId="49" fontId="31" fillId="24" borderId="26" xfId="56" applyNumberFormat="1" applyFont="1" applyFill="1" applyBorder="1" applyAlignment="1">
      <alignment horizontal="left" vertical="top" wrapText="1"/>
      <protection/>
    </xf>
    <xf numFmtId="0" fontId="25" fillId="24" borderId="14" xfId="56" applyFont="1" applyFill="1" applyBorder="1" applyAlignment="1">
      <alignment horizontal="center" vertical="top" wrapText="1"/>
      <protection/>
    </xf>
    <xf numFmtId="49" fontId="25" fillId="24" borderId="14" xfId="56" applyNumberFormat="1" applyFont="1" applyFill="1" applyBorder="1" applyAlignment="1">
      <alignment horizontal="center" vertical="center" wrapText="1"/>
      <protection/>
    </xf>
    <xf numFmtId="166" fontId="25" fillId="24" borderId="12" xfId="56" applyNumberFormat="1" applyFont="1" applyFill="1" applyBorder="1" applyAlignment="1">
      <alignment horizontal="center" vertical="center"/>
      <protection/>
    </xf>
    <xf numFmtId="0" fontId="25" fillId="24" borderId="14" xfId="56" applyNumberFormat="1" applyFont="1" applyFill="1" applyBorder="1" applyAlignment="1">
      <alignment horizontal="center" vertical="top"/>
      <protection/>
    </xf>
    <xf numFmtId="166" fontId="28" fillId="24" borderId="12" xfId="56" applyNumberFormat="1" applyFont="1" applyFill="1" applyBorder="1" applyAlignment="1">
      <alignment horizontal="center" vertical="center"/>
      <protection/>
    </xf>
    <xf numFmtId="0" fontId="28" fillId="24" borderId="12" xfId="56" applyFont="1" applyFill="1" applyBorder="1" applyAlignment="1">
      <alignment horizontal="left" vertical="top" wrapText="1"/>
      <protection/>
    </xf>
    <xf numFmtId="49" fontId="25" fillId="24" borderId="55" xfId="56" applyNumberFormat="1" applyFont="1" applyFill="1" applyBorder="1" applyAlignment="1">
      <alignment horizontal="center" vertical="top"/>
      <protection/>
    </xf>
    <xf numFmtId="49" fontId="25" fillId="24" borderId="60" xfId="56" applyNumberFormat="1" applyFont="1" applyFill="1" applyBorder="1" applyAlignment="1">
      <alignment horizontal="center" vertical="top"/>
      <protection/>
    </xf>
    <xf numFmtId="0" fontId="25" fillId="24" borderId="14" xfId="56" applyNumberFormat="1" applyFont="1" applyFill="1" applyBorder="1" applyAlignment="1">
      <alignment horizontal="center" vertical="center"/>
      <protection/>
    </xf>
    <xf numFmtId="0" fontId="25" fillId="24" borderId="12" xfId="56" applyFont="1" applyFill="1" applyBorder="1" applyAlignment="1">
      <alignment horizontal="center" vertical="center" wrapText="1"/>
      <protection/>
    </xf>
    <xf numFmtId="0" fontId="25" fillId="24" borderId="12" xfId="56" applyFont="1" applyFill="1" applyBorder="1" applyAlignment="1">
      <alignment horizontal="center" vertical="top" wrapText="1"/>
      <protection/>
    </xf>
    <xf numFmtId="49" fontId="25" fillId="24" borderId="12" xfId="56" applyNumberFormat="1" applyFont="1" applyFill="1" applyBorder="1" applyAlignment="1">
      <alignment horizontal="center" vertical="center"/>
      <protection/>
    </xf>
    <xf numFmtId="49" fontId="28" fillId="0" borderId="13" xfId="56" applyNumberFormat="1" applyFont="1" applyFill="1" applyBorder="1" applyAlignment="1">
      <alignment horizontal="left" vertical="top" wrapText="1"/>
      <protection/>
    </xf>
    <xf numFmtId="166" fontId="35" fillId="24" borderId="12" xfId="56" applyNumberFormat="1" applyFont="1" applyFill="1" applyBorder="1" applyAlignment="1">
      <alignment horizontal="center" vertical="center" wrapText="1"/>
      <protection/>
    </xf>
    <xf numFmtId="0" fontId="35" fillId="24" borderId="14" xfId="56" applyNumberFormat="1" applyFont="1" applyFill="1" applyBorder="1" applyAlignment="1">
      <alignment horizontal="center" vertical="center" wrapText="1"/>
      <protection/>
    </xf>
    <xf numFmtId="0" fontId="25" fillId="0" borderId="12" xfId="56" applyNumberFormat="1" applyFont="1" applyFill="1" applyBorder="1" applyAlignment="1">
      <alignment horizontal="left" vertical="top" wrapText="1"/>
      <protection/>
    </xf>
    <xf numFmtId="49" fontId="25" fillId="24" borderId="12" xfId="56" applyNumberFormat="1" applyFont="1" applyFill="1" applyBorder="1" applyAlignment="1">
      <alignment horizontal="center"/>
      <protection/>
    </xf>
    <xf numFmtId="49" fontId="25" fillId="24" borderId="14" xfId="56" applyNumberFormat="1" applyFont="1" applyFill="1" applyBorder="1" applyAlignment="1">
      <alignment horizontal="center"/>
      <protection/>
    </xf>
    <xf numFmtId="166" fontId="30" fillId="24" borderId="12" xfId="56" applyNumberFormat="1" applyFont="1" applyFill="1" applyBorder="1" applyAlignment="1">
      <alignment horizontal="center" vertical="center"/>
      <protection/>
    </xf>
    <xf numFmtId="0" fontId="30" fillId="24" borderId="14" xfId="56" applyFont="1" applyFill="1" applyBorder="1" applyAlignment="1">
      <alignment horizontal="center" vertical="top"/>
      <protection/>
    </xf>
    <xf numFmtId="49" fontId="29" fillId="0" borderId="13" xfId="56" applyNumberFormat="1" applyFont="1" applyFill="1" applyBorder="1" applyAlignment="1">
      <alignment horizontal="left" vertical="top" wrapText="1"/>
      <protection/>
    </xf>
    <xf numFmtId="166" fontId="25" fillId="24" borderId="88" xfId="56" applyNumberFormat="1" applyFont="1" applyFill="1" applyBorder="1" applyAlignment="1">
      <alignment horizontal="center" vertical="center" wrapText="1"/>
      <protection/>
    </xf>
    <xf numFmtId="0" fontId="25" fillId="24" borderId="89" xfId="56" applyFont="1" applyFill="1" applyBorder="1" applyAlignment="1">
      <alignment horizontal="center" vertical="center" wrapText="1"/>
      <protection/>
    </xf>
    <xf numFmtId="0" fontId="27" fillId="24" borderId="90" xfId="56" applyFont="1" applyFill="1" applyBorder="1" applyAlignment="1">
      <alignment horizontal="center" vertical="top"/>
      <protection/>
    </xf>
    <xf numFmtId="0" fontId="30" fillId="24" borderId="12" xfId="56" applyFont="1" applyFill="1" applyBorder="1" applyAlignment="1">
      <alignment horizontal="center" vertical="top"/>
      <protection/>
    </xf>
    <xf numFmtId="49" fontId="30" fillId="24" borderId="12" xfId="56" applyNumberFormat="1" applyFont="1" applyFill="1" applyBorder="1" applyAlignment="1">
      <alignment horizontal="center" vertical="top"/>
      <protection/>
    </xf>
    <xf numFmtId="0" fontId="19" fillId="24" borderId="0" xfId="56" applyFont="1" applyFill="1" applyBorder="1" applyAlignment="1">
      <alignment horizontal="center" wrapText="1"/>
      <protection/>
    </xf>
    <xf numFmtId="0" fontId="20" fillId="24" borderId="0" xfId="56" applyFont="1" applyFill="1" applyBorder="1" applyAlignment="1">
      <alignment horizontal="left" vertical="center" wrapText="1"/>
      <protection/>
    </xf>
    <xf numFmtId="0" fontId="25" fillId="0" borderId="91" xfId="56" applyFont="1" applyFill="1" applyBorder="1" applyAlignment="1">
      <alignment horizontal="center" vertical="top" wrapText="1"/>
      <protection/>
    </xf>
    <xf numFmtId="0" fontId="25" fillId="0" borderId="88" xfId="56" applyFont="1" applyFill="1" applyBorder="1" applyAlignment="1">
      <alignment horizontal="center" vertical="top" wrapText="1"/>
      <protection/>
    </xf>
    <xf numFmtId="166" fontId="25" fillId="24" borderId="88" xfId="56" applyNumberFormat="1" applyFont="1" applyFill="1" applyBorder="1" applyAlignment="1">
      <alignment horizontal="center" vertical="top" wrapText="1"/>
      <protection/>
    </xf>
    <xf numFmtId="49" fontId="25" fillId="24" borderId="88" xfId="56" applyNumberFormat="1" applyFont="1" applyFill="1" applyBorder="1" applyAlignment="1">
      <alignment horizontal="center" vertical="top" wrapText="1"/>
      <protection/>
    </xf>
    <xf numFmtId="0" fontId="25" fillId="24" borderId="88" xfId="56" applyFont="1" applyFill="1" applyBorder="1" applyAlignment="1">
      <alignment horizontal="center" vertical="top" wrapText="1"/>
      <protection/>
    </xf>
    <xf numFmtId="166" fontId="20" fillId="24" borderId="0" xfId="56" applyNumberFormat="1" applyFont="1" applyFill="1" applyBorder="1" applyAlignment="1">
      <alignment horizontal="left" vertical="top"/>
      <protection/>
    </xf>
    <xf numFmtId="0" fontId="20" fillId="24" borderId="0" xfId="56" applyNumberFormat="1" applyFont="1" applyFill="1" applyBorder="1" applyAlignment="1">
      <alignment horizontal="left" vertical="center" wrapText="1"/>
      <protection/>
    </xf>
    <xf numFmtId="2" fontId="19" fillId="24" borderId="0" xfId="56" applyNumberFormat="1" applyFont="1" applyFill="1" applyBorder="1" applyAlignment="1">
      <alignment horizontal="left" wrapText="1"/>
      <protection/>
    </xf>
    <xf numFmtId="166" fontId="23" fillId="24" borderId="0" xfId="56" applyNumberFormat="1" applyFont="1" applyFill="1" applyBorder="1" applyAlignment="1">
      <alignment horizontal="center"/>
      <protection/>
    </xf>
    <xf numFmtId="0" fontId="19" fillId="24" borderId="82" xfId="56" applyFont="1" applyFill="1" applyBorder="1" applyAlignment="1">
      <alignment horizontal="center" wrapText="1"/>
      <protection/>
    </xf>
    <xf numFmtId="0" fontId="19" fillId="0" borderId="12" xfId="0" applyFont="1" applyBorder="1" applyAlignment="1">
      <alignment horizontal="center" vertical="top"/>
    </xf>
    <xf numFmtId="0" fontId="19" fillId="24" borderId="15" xfId="0" applyFont="1" applyFill="1" applyBorder="1" applyAlignment="1">
      <alignment vertical="top" wrapText="1"/>
    </xf>
    <xf numFmtId="0" fontId="19" fillId="0" borderId="12" xfId="0" applyFont="1" applyFill="1" applyBorder="1" applyAlignment="1">
      <alignment horizontal="center" vertical="top" wrapText="1"/>
    </xf>
    <xf numFmtId="0" fontId="19" fillId="0" borderId="12" xfId="0" applyFont="1" applyFill="1" applyBorder="1" applyAlignment="1">
      <alignment horizontal="center" vertical="top"/>
    </xf>
    <xf numFmtId="0" fontId="19" fillId="0" borderId="12" xfId="0" applyFont="1" applyBorder="1" applyAlignment="1">
      <alignment horizontal="left" vertical="top" wrapText="1"/>
    </xf>
    <xf numFmtId="0" fontId="19" fillId="24" borderId="15" xfId="0" applyFont="1" applyFill="1" applyBorder="1" applyAlignment="1">
      <alignment vertical="top"/>
    </xf>
    <xf numFmtId="0" fontId="19" fillId="24" borderId="0" xfId="0" applyFont="1" applyFill="1" applyBorder="1" applyAlignment="1">
      <alignment horizontal="center"/>
    </xf>
    <xf numFmtId="0" fontId="19" fillId="24"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37" fillId="0" borderId="12" xfId="0" applyFont="1" applyFill="1" applyBorder="1" applyAlignment="1">
      <alignment horizontal="center" vertical="top" wrapText="1"/>
    </xf>
    <xf numFmtId="0" fontId="20" fillId="24" borderId="0" xfId="0" applyFont="1" applyFill="1" applyBorder="1" applyAlignment="1">
      <alignment horizontal="center"/>
    </xf>
    <xf numFmtId="0" fontId="20" fillId="24" borderId="0" xfId="0" applyFont="1" applyFill="1" applyBorder="1" applyAlignment="1">
      <alignment horizontal="center" wrapText="1"/>
    </xf>
    <xf numFmtId="0" fontId="21" fillId="24" borderId="12" xfId="0" applyFont="1" applyFill="1" applyBorder="1" applyAlignment="1">
      <alignment horizontal="center" vertical="top" wrapText="1"/>
    </xf>
    <xf numFmtId="0" fontId="40" fillId="0" borderId="12" xfId="0" applyFont="1" applyBorder="1" applyAlignment="1">
      <alignment horizontal="center" vertical="top" wrapText="1"/>
    </xf>
    <xf numFmtId="0" fontId="19" fillId="0" borderId="0" xfId="0" applyFont="1" applyBorder="1" applyAlignment="1">
      <alignment horizontal="justify" vertical="top" wrapText="1"/>
    </xf>
    <xf numFmtId="0" fontId="20" fillId="0" borderId="0" xfId="0" applyFont="1" applyBorder="1" applyAlignment="1">
      <alignment horizontal="center"/>
    </xf>
    <xf numFmtId="0" fontId="21" fillId="0" borderId="60" xfId="0" applyFont="1" applyBorder="1" applyAlignment="1">
      <alignment horizontal="center" vertical="center" wrapText="1"/>
    </xf>
    <xf numFmtId="0" fontId="21" fillId="0" borderId="12" xfId="0" applyFont="1" applyBorder="1" applyAlignment="1">
      <alignment horizontal="center" vertical="center" wrapText="1"/>
    </xf>
    <xf numFmtId="0" fontId="40" fillId="0" borderId="12" xfId="0" applyFont="1" applyBorder="1" applyAlignment="1">
      <alignment horizontal="center" vertical="top"/>
    </xf>
    <xf numFmtId="0" fontId="40" fillId="0" borderId="11" xfId="0" applyFont="1" applyBorder="1" applyAlignment="1">
      <alignment horizontal="center" vertical="top"/>
    </xf>
    <xf numFmtId="0" fontId="21" fillId="0" borderId="61" xfId="0" applyFont="1" applyBorder="1" applyAlignment="1">
      <alignment horizontal="center" vertical="top" wrapText="1"/>
    </xf>
    <xf numFmtId="0" fontId="19" fillId="0" borderId="0" xfId="0" applyFont="1" applyBorder="1" applyAlignment="1">
      <alignment horizontal="justify" wrapText="1"/>
    </xf>
    <xf numFmtId="0" fontId="21" fillId="0" borderId="12" xfId="0" applyFont="1" applyBorder="1" applyAlignment="1">
      <alignment horizontal="center" vertical="top" wrapText="1"/>
    </xf>
    <xf numFmtId="0" fontId="21" fillId="0" borderId="12" xfId="0" applyFont="1" applyBorder="1" applyAlignment="1">
      <alignment horizontal="center" vertical="top"/>
    </xf>
    <xf numFmtId="49" fontId="31" fillId="0" borderId="92" xfId="56" applyNumberFormat="1" applyFont="1" applyFill="1" applyBorder="1" applyAlignment="1">
      <alignment horizontal="left" vertical="top" wrapText="1"/>
      <protection/>
    </xf>
    <xf numFmtId="49" fontId="31" fillId="0" borderId="93" xfId="56" applyNumberFormat="1" applyFont="1" applyFill="1" applyBorder="1" applyAlignment="1">
      <alignment horizontal="left" vertical="top" wrapText="1"/>
      <protection/>
    </xf>
    <xf numFmtId="49" fontId="31" fillId="0" borderId="94" xfId="56" applyNumberFormat="1" applyFont="1" applyFill="1" applyBorder="1" applyAlignment="1">
      <alignment horizontal="left" vertical="top" wrapText="1"/>
      <protection/>
    </xf>
    <xf numFmtId="49" fontId="25" fillId="24" borderId="95" xfId="56" applyNumberFormat="1" applyFont="1" applyFill="1" applyBorder="1" applyAlignment="1">
      <alignment horizontal="left" vertical="top" wrapText="1"/>
      <protection/>
    </xf>
    <xf numFmtId="49" fontId="24" fillId="0" borderId="12" xfId="56" applyNumberFormat="1" applyFont="1" applyFill="1" applyBorder="1" applyAlignment="1">
      <alignment horizontal="left" vertical="top" wrapText="1"/>
      <protection/>
    </xf>
    <xf numFmtId="49" fontId="24" fillId="0" borderId="56" xfId="56" applyNumberFormat="1" applyFont="1" applyFill="1" applyBorder="1" applyAlignment="1">
      <alignment horizontal="left" vertical="top" wrapText="1"/>
      <protection/>
    </xf>
    <xf numFmtId="49" fontId="41" fillId="0" borderId="12" xfId="56" applyNumberFormat="1" applyFont="1" applyFill="1" applyBorder="1" applyAlignment="1">
      <alignment horizontal="left" vertical="top" wrapText="1"/>
      <protection/>
    </xf>
    <xf numFmtId="0" fontId="24" fillId="24" borderId="87" xfId="56" applyFont="1" applyFill="1" applyBorder="1" applyAlignment="1">
      <alignment horizontal="center"/>
      <protection/>
    </xf>
    <xf numFmtId="0" fontId="24" fillId="24" borderId="56" xfId="56" applyFont="1" applyFill="1" applyBorder="1" applyAlignment="1">
      <alignment horizontal="left" vertical="center" wrapText="1"/>
      <protection/>
    </xf>
    <xf numFmtId="0" fontId="24" fillId="24" borderId="13" xfId="56" applyFont="1" applyFill="1" applyBorder="1" applyAlignment="1">
      <alignment horizontal="center"/>
      <protection/>
    </xf>
    <xf numFmtId="0" fontId="41" fillId="24" borderId="12" xfId="56" applyFont="1" applyFill="1" applyBorder="1" applyAlignment="1">
      <alignment horizontal="left" vertical="center" wrapText="1"/>
      <protection/>
    </xf>
    <xf numFmtId="0" fontId="24" fillId="24" borderId="12" xfId="56" applyFont="1" applyFill="1" applyBorder="1" applyAlignment="1">
      <alignment horizontal="left" vertical="center" wrapText="1"/>
      <protection/>
    </xf>
    <xf numFmtId="49" fontId="24" fillId="0" borderId="12" xfId="56" applyNumberFormat="1" applyFont="1" applyFill="1" applyBorder="1" applyAlignment="1">
      <alignment horizontal="center" vertical="center" wrapText="1"/>
      <protection/>
    </xf>
    <xf numFmtId="49" fontId="25" fillId="24" borderId="68" xfId="56" applyNumberFormat="1" applyFont="1" applyFill="1" applyBorder="1" applyAlignment="1">
      <alignment horizontal="left" vertical="top" wrapText="1"/>
      <protection/>
    </xf>
    <xf numFmtId="49" fontId="25" fillId="24" borderId="72" xfId="56" applyNumberFormat="1" applyFont="1" applyFill="1" applyBorder="1" applyAlignment="1">
      <alignment horizontal="left" vertical="top" wrapText="1"/>
      <protection/>
    </xf>
    <xf numFmtId="166" fontId="24" fillId="0" borderId="12" xfId="56" applyNumberFormat="1" applyFont="1" applyFill="1" applyBorder="1" applyAlignment="1">
      <alignment horizontal="center" vertical="center" wrapText="1"/>
      <protection/>
    </xf>
    <xf numFmtId="1" fontId="25" fillId="24" borderId="12" xfId="56" applyNumberFormat="1" applyFont="1" applyFill="1" applyBorder="1" applyAlignment="1">
      <alignment horizontal="center" vertical="center" wrapText="1"/>
      <protection/>
    </xf>
    <xf numFmtId="49" fontId="25" fillId="24" borderId="12" xfId="56" applyNumberFormat="1" applyFont="1" applyFill="1" applyBorder="1" applyAlignment="1">
      <alignment horizontal="center" vertical="center" wrapText="1"/>
      <protection/>
    </xf>
    <xf numFmtId="166" fontId="24" fillId="24" borderId="12" xfId="56" applyNumberFormat="1" applyFont="1" applyFill="1" applyBorder="1" applyAlignment="1">
      <alignment horizontal="center" vertical="center" wrapText="1"/>
      <protection/>
    </xf>
    <xf numFmtId="49" fontId="42" fillId="0" borderId="12" xfId="56" applyNumberFormat="1" applyFont="1" applyFill="1" applyBorder="1" applyAlignment="1">
      <alignment horizontal="left" vertical="top" wrapText="1"/>
      <protection/>
    </xf>
    <xf numFmtId="49" fontId="25" fillId="24" borderId="73" xfId="56" applyNumberFormat="1" applyFont="1" applyFill="1" applyBorder="1" applyAlignment="1">
      <alignment horizontal="left" vertical="top" wrapText="1"/>
      <protection/>
    </xf>
    <xf numFmtId="49" fontId="25" fillId="24" borderId="70" xfId="56" applyNumberFormat="1" applyFont="1" applyFill="1" applyBorder="1" applyAlignment="1">
      <alignment horizontal="left" vertical="top" wrapText="1"/>
      <protection/>
    </xf>
    <xf numFmtId="49" fontId="25" fillId="24" borderId="71" xfId="56" applyNumberFormat="1" applyFont="1" applyFill="1" applyBorder="1" applyAlignment="1">
      <alignment horizontal="left" vertical="top" wrapText="1"/>
      <protection/>
    </xf>
    <xf numFmtId="0" fontId="24" fillId="24" borderId="13" xfId="56" applyFont="1" applyFill="1" applyBorder="1" applyAlignment="1">
      <alignment horizontal="center" vertical="center"/>
      <protection/>
    </xf>
    <xf numFmtId="0" fontId="24" fillId="24" borderId="12" xfId="56" applyFont="1" applyFill="1" applyBorder="1" applyAlignment="1">
      <alignment horizontal="left" vertical="top" wrapText="1"/>
      <protection/>
    </xf>
    <xf numFmtId="49" fontId="24" fillId="0" borderId="61" xfId="56" applyNumberFormat="1" applyFont="1" applyFill="1" applyBorder="1" applyAlignment="1">
      <alignment horizontal="center" vertical="center" wrapText="1"/>
      <protection/>
    </xf>
    <xf numFmtId="49" fontId="24" fillId="0" borderId="11" xfId="56" applyNumberFormat="1" applyFont="1" applyFill="1" applyBorder="1" applyAlignment="1">
      <alignment horizontal="center" vertical="center" wrapText="1"/>
      <protection/>
    </xf>
    <xf numFmtId="49" fontId="25" fillId="24" borderId="75" xfId="56" applyNumberFormat="1" applyFont="1" applyFill="1" applyBorder="1" applyAlignment="1">
      <alignment horizontal="left" vertical="top" wrapText="1"/>
      <protection/>
    </xf>
    <xf numFmtId="49" fontId="43" fillId="0" borderId="12" xfId="56" applyNumberFormat="1" applyFont="1" applyFill="1" applyBorder="1" applyAlignment="1">
      <alignment horizontal="left" vertical="top" wrapText="1"/>
      <protection/>
    </xf>
    <xf numFmtId="0" fontId="41" fillId="24" borderId="12" xfId="56" applyNumberFormat="1" applyFont="1" applyFill="1" applyBorder="1" applyAlignment="1">
      <alignment horizontal="left" vertical="center" wrapText="1"/>
      <protection/>
    </xf>
    <xf numFmtId="0" fontId="24" fillId="0" borderId="12" xfId="56" applyFont="1" applyFill="1" applyBorder="1" applyAlignment="1">
      <alignment horizontal="left" vertical="center" wrapText="1"/>
      <protection/>
    </xf>
    <xf numFmtId="0" fontId="24" fillId="0" borderId="12" xfId="56" applyFont="1" applyFill="1" applyBorder="1" applyAlignment="1">
      <alignment horizontal="left" vertical="top" wrapText="1"/>
      <protection/>
    </xf>
    <xf numFmtId="0" fontId="24" fillId="24" borderId="13" xfId="56" applyFont="1" applyFill="1" applyBorder="1" applyAlignment="1">
      <alignment horizontal="center" vertical="top"/>
      <protection/>
    </xf>
    <xf numFmtId="49" fontId="24" fillId="24" borderId="13" xfId="56" applyNumberFormat="1" applyFont="1" applyFill="1" applyBorder="1" applyAlignment="1">
      <alignment horizontal="center" vertical="top"/>
      <protection/>
    </xf>
    <xf numFmtId="49" fontId="24" fillId="24" borderId="13" xfId="56" applyNumberFormat="1" applyFont="1" applyFill="1" applyBorder="1" applyAlignment="1">
      <alignment horizontal="center"/>
      <protection/>
    </xf>
    <xf numFmtId="0" fontId="41" fillId="0" borderId="12" xfId="56" applyFont="1" applyFill="1" applyBorder="1" applyAlignment="1">
      <alignment horizontal="center"/>
      <protection/>
    </xf>
    <xf numFmtId="0" fontId="25" fillId="0" borderId="96" xfId="56" applyFont="1" applyFill="1" applyBorder="1" applyAlignment="1">
      <alignment horizontal="center" vertical="top"/>
      <protection/>
    </xf>
    <xf numFmtId="0" fontId="27" fillId="24" borderId="76" xfId="56" applyFont="1" applyFill="1" applyBorder="1" applyAlignment="1">
      <alignment horizontal="center" vertical="top"/>
      <protection/>
    </xf>
    <xf numFmtId="0" fontId="41" fillId="24" borderId="13" xfId="56" applyFont="1" applyFill="1" applyBorder="1" applyAlignment="1">
      <alignment horizontal="center" vertical="center"/>
      <protection/>
    </xf>
    <xf numFmtId="0" fontId="25" fillId="24" borderId="91" xfId="56" applyFont="1" applyFill="1" applyBorder="1" applyAlignment="1">
      <alignment horizontal="center" vertical="center"/>
      <protection/>
    </xf>
    <xf numFmtId="0" fontId="25" fillId="24" borderId="88" xfId="56" applyFont="1" applyFill="1" applyBorder="1" applyAlignment="1">
      <alignment horizontal="center" vertical="center" wrapText="1"/>
      <protection/>
    </xf>
    <xf numFmtId="0" fontId="25" fillId="0" borderId="88" xfId="56" applyFont="1" applyFill="1" applyBorder="1" applyAlignment="1">
      <alignment horizontal="center" vertical="center" wrapText="1"/>
      <protection/>
    </xf>
    <xf numFmtId="49" fontId="25" fillId="24" borderId="97" xfId="56" applyNumberFormat="1" applyFont="1" applyFill="1" applyBorder="1" applyAlignment="1">
      <alignment horizontal="center" vertical="top" wrapText="1"/>
      <protection/>
    </xf>
    <xf numFmtId="0" fontId="2" fillId="0" borderId="0" xfId="52" applyBorder="1" applyAlignment="1">
      <alignment vertical="top" wrapText="1"/>
      <protection/>
    </xf>
    <xf numFmtId="0" fontId="44" fillId="0" borderId="0" xfId="52" applyFont="1" applyBorder="1" applyAlignment="1">
      <alignment horizontal="center" vertical="center" wrapText="1"/>
      <protection/>
    </xf>
    <xf numFmtId="49" fontId="25" fillId="24" borderId="54" xfId="56" applyNumberFormat="1" applyFont="1" applyFill="1" applyBorder="1" applyAlignment="1">
      <alignment horizontal="center" vertical="top"/>
      <protection/>
    </xf>
    <xf numFmtId="166" fontId="25" fillId="24" borderId="60" xfId="56" applyNumberFormat="1" applyFont="1" applyFill="1" applyBorder="1" applyAlignment="1">
      <alignment horizontal="center" vertical="center"/>
      <protection/>
    </xf>
    <xf numFmtId="166" fontId="25" fillId="24" borderId="54" xfId="56" applyNumberFormat="1" applyFont="1" applyFill="1" applyBorder="1" applyAlignment="1">
      <alignment horizontal="center" vertical="center"/>
      <protection/>
    </xf>
    <xf numFmtId="166" fontId="25" fillId="24" borderId="55" xfId="56" applyNumberFormat="1" applyFont="1" applyFill="1" applyBorder="1" applyAlignment="1">
      <alignment horizontal="center" vertical="center"/>
      <protection/>
    </xf>
    <xf numFmtId="166" fontId="25" fillId="24" borderId="60" xfId="56" applyNumberFormat="1" applyFont="1" applyFill="1" applyBorder="1" applyAlignment="1">
      <alignment horizontal="center" vertical="center"/>
      <protection/>
    </xf>
    <xf numFmtId="166" fontId="25" fillId="24" borderId="54" xfId="56" applyNumberFormat="1" applyFont="1" applyFill="1" applyBorder="1" applyAlignment="1">
      <alignment horizontal="center" vertical="center"/>
      <protection/>
    </xf>
    <xf numFmtId="166" fontId="25" fillId="24" borderId="55" xfId="56" applyNumberFormat="1" applyFont="1" applyFill="1" applyBorder="1" applyAlignment="1">
      <alignment horizontal="center" vertical="center"/>
      <protection/>
    </xf>
    <xf numFmtId="0" fontId="25" fillId="24" borderId="67" xfId="56" applyNumberFormat="1" applyFont="1" applyFill="1" applyBorder="1" applyAlignment="1">
      <alignment horizontal="center" vertical="top"/>
      <protection/>
    </xf>
    <xf numFmtId="0" fontId="25" fillId="24" borderId="98" xfId="56" applyNumberFormat="1" applyFont="1" applyFill="1" applyBorder="1" applyAlignment="1">
      <alignment horizontal="center" vertical="top"/>
      <protection/>
    </xf>
    <xf numFmtId="0" fontId="25" fillId="24" borderId="58" xfId="56" applyNumberFormat="1" applyFont="1" applyFill="1" applyBorder="1" applyAlignment="1">
      <alignment horizontal="center" vertical="top"/>
      <protection/>
    </xf>
    <xf numFmtId="0" fontId="25" fillId="24" borderId="98" xfId="56" applyNumberFormat="1" applyFont="1" applyFill="1" applyBorder="1" applyAlignment="1">
      <alignment horizontal="center" vertical="top"/>
      <protection/>
    </xf>
    <xf numFmtId="0" fontId="25" fillId="24" borderId="58" xfId="56" applyNumberFormat="1" applyFont="1" applyFill="1" applyBorder="1" applyAlignment="1">
      <alignment horizontal="center" vertical="top"/>
      <protection/>
    </xf>
    <xf numFmtId="166" fontId="28" fillId="24" borderId="60" xfId="56" applyNumberFormat="1" applyFont="1" applyFill="1" applyBorder="1" applyAlignment="1">
      <alignment horizontal="center" vertical="center"/>
      <protection/>
    </xf>
    <xf numFmtId="166" fontId="28" fillId="24" borderId="54" xfId="56" applyNumberFormat="1" applyFont="1" applyFill="1" applyBorder="1" applyAlignment="1">
      <alignment horizontal="center" vertical="center"/>
      <protection/>
    </xf>
    <xf numFmtId="166" fontId="25" fillId="24" borderId="60" xfId="56" applyNumberFormat="1" applyFont="1" applyFill="1" applyBorder="1" applyAlignment="1">
      <alignment horizontal="center" vertical="center" wrapText="1"/>
      <protection/>
    </xf>
    <xf numFmtId="166" fontId="25" fillId="24" borderId="54" xfId="56" applyNumberFormat="1" applyFont="1" applyFill="1" applyBorder="1" applyAlignment="1">
      <alignment horizontal="center" vertical="center" wrapText="1"/>
      <protection/>
    </xf>
    <xf numFmtId="166" fontId="25" fillId="24" borderId="54" xfId="56" applyNumberFormat="1" applyFont="1" applyFill="1" applyBorder="1" applyAlignment="1">
      <alignment horizontal="left" vertical="center" wrapText="1"/>
      <protection/>
    </xf>
    <xf numFmtId="166" fontId="25" fillId="24" borderId="55" xfId="56" applyNumberFormat="1" applyFont="1" applyFill="1" applyBorder="1" applyAlignment="1">
      <alignment horizontal="left" vertical="center" wrapText="1"/>
      <protection/>
    </xf>
    <xf numFmtId="166" fontId="25" fillId="24" borderId="55" xfId="56" applyNumberFormat="1" applyFont="1" applyFill="1" applyBorder="1" applyAlignment="1">
      <alignment horizontal="center" vertical="center" wrapText="1"/>
      <protection/>
    </xf>
    <xf numFmtId="166" fontId="25" fillId="24" borderId="60" xfId="56" applyNumberFormat="1" applyFont="1" applyFill="1" applyBorder="1" applyAlignment="1">
      <alignment horizontal="center" vertical="center" wrapText="1"/>
      <protection/>
    </xf>
    <xf numFmtId="49" fontId="25" fillId="24" borderId="60" xfId="56" applyNumberFormat="1" applyFont="1" applyFill="1" applyBorder="1" applyAlignment="1">
      <alignment horizontal="left" vertical="top" wrapText="1"/>
      <protection/>
    </xf>
    <xf numFmtId="49" fontId="28" fillId="24" borderId="54" xfId="56" applyNumberFormat="1" applyFont="1" applyFill="1" applyBorder="1" applyAlignment="1">
      <alignment horizontal="left" vertical="top" wrapText="1"/>
      <protection/>
    </xf>
    <xf numFmtId="49" fontId="28" fillId="24" borderId="55" xfId="56" applyNumberFormat="1" applyFont="1" applyFill="1" applyBorder="1" applyAlignment="1">
      <alignment horizontal="left" vertical="top" wrapText="1"/>
      <protection/>
    </xf>
    <xf numFmtId="49" fontId="31" fillId="24" borderId="54" xfId="56" applyNumberFormat="1" applyFont="1" applyFill="1" applyBorder="1" applyAlignment="1">
      <alignment horizontal="left" vertical="top" wrapText="1"/>
      <protection/>
    </xf>
    <xf numFmtId="49" fontId="31" fillId="24" borderId="55" xfId="56" applyNumberFormat="1" applyFont="1" applyFill="1" applyBorder="1" applyAlignment="1">
      <alignment horizontal="left" vertical="top" wrapText="1"/>
      <protection/>
    </xf>
    <xf numFmtId="166" fontId="28" fillId="24" borderId="60" xfId="56" applyNumberFormat="1" applyFont="1" applyFill="1" applyBorder="1" applyAlignment="1">
      <alignment horizontal="center" vertical="center" wrapText="1"/>
      <protection/>
    </xf>
    <xf numFmtId="166" fontId="28" fillId="24" borderId="54" xfId="56" applyNumberFormat="1" applyFont="1" applyFill="1" applyBorder="1" applyAlignment="1">
      <alignment horizontal="center" vertical="center" wrapText="1"/>
      <protection/>
    </xf>
    <xf numFmtId="166" fontId="25" fillId="24" borderId="54" xfId="56" applyNumberFormat="1" applyFont="1" applyFill="1" applyBorder="1" applyAlignment="1">
      <alignment vertical="center" wrapText="1"/>
      <protection/>
    </xf>
    <xf numFmtId="49" fontId="31" fillId="24" borderId="54" xfId="56" applyNumberFormat="1" applyFont="1" applyFill="1" applyBorder="1" applyAlignment="1">
      <alignment horizontal="center" vertical="top" wrapText="1"/>
      <protection/>
    </xf>
    <xf numFmtId="49" fontId="31" fillId="24" borderId="55" xfId="56" applyNumberFormat="1" applyFont="1" applyFill="1" applyBorder="1" applyAlignment="1">
      <alignment horizontal="center" vertical="top" wrapText="1"/>
      <protection/>
    </xf>
    <xf numFmtId="49" fontId="25" fillId="24" borderId="60" xfId="56" applyNumberFormat="1" applyFont="1" applyFill="1" applyBorder="1" applyAlignment="1">
      <alignment horizontal="left" vertical="top" wrapText="1"/>
      <protection/>
    </xf>
    <xf numFmtId="49" fontId="25" fillId="24" borderId="54" xfId="56" applyNumberFormat="1" applyFont="1" applyFill="1" applyBorder="1" applyAlignment="1">
      <alignment horizontal="left" vertical="top" wrapText="1"/>
      <protection/>
    </xf>
    <xf numFmtId="49" fontId="25" fillId="24" borderId="55" xfId="56" applyNumberFormat="1" applyFont="1" applyFill="1" applyBorder="1" applyAlignment="1">
      <alignment horizontal="left" vertical="top" wrapText="1"/>
      <protection/>
    </xf>
    <xf numFmtId="0" fontId="25" fillId="24" borderId="60" xfId="56" applyFont="1" applyFill="1" applyBorder="1" applyAlignment="1">
      <alignment horizontal="left" vertical="top" wrapText="1"/>
      <protection/>
    </xf>
    <xf numFmtId="0" fontId="25" fillId="24" borderId="54" xfId="56" applyFont="1" applyFill="1" applyBorder="1" applyAlignment="1">
      <alignment horizontal="left" vertical="top" wrapText="1"/>
      <protection/>
    </xf>
    <xf numFmtId="0" fontId="25" fillId="24" borderId="55" xfId="56" applyFont="1" applyFill="1" applyBorder="1" applyAlignment="1">
      <alignment horizontal="left" vertical="top" wrapText="1"/>
      <protection/>
    </xf>
    <xf numFmtId="0" fontId="19" fillId="0" borderId="99" xfId="0" applyFont="1" applyFill="1" applyBorder="1" applyAlignment="1">
      <alignment horizontal="center" vertical="top" wrapText="1"/>
    </xf>
    <xf numFmtId="0" fontId="19" fillId="0" borderId="99" xfId="0" applyFont="1" applyFill="1" applyBorder="1" applyAlignment="1">
      <alignment horizontal="center" vertical="top"/>
    </xf>
    <xf numFmtId="0" fontId="24" fillId="0" borderId="12" xfId="0" applyFont="1" applyFill="1" applyBorder="1" applyAlignment="1">
      <alignment horizontal="center" vertical="top" wrapText="1"/>
    </xf>
    <xf numFmtId="0" fontId="37" fillId="0" borderId="83" xfId="0" applyFont="1" applyFill="1" applyBorder="1" applyAlignment="1">
      <alignment horizontal="center" vertical="top" wrapText="1"/>
    </xf>
    <xf numFmtId="0" fontId="37" fillId="0" borderId="17" xfId="0" applyFont="1" applyFill="1" applyBorder="1" applyAlignment="1">
      <alignment horizontal="center" vertical="top"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3" xfId="54"/>
    <cellStyle name="Обычный 2 4" xfId="55"/>
    <cellStyle name="Обычный 3" xfId="56"/>
    <cellStyle name="Обычный 3 2" xfId="57"/>
    <cellStyle name="Обычный 3 2 2" xfId="58"/>
    <cellStyle name="Обычный 4" xfId="59"/>
    <cellStyle name="Обычный 5"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Финансовый 2 2" xfId="70"/>
    <cellStyle name="Финансовый 3" xfId="71"/>
    <cellStyle name="Финансовый 3 2" xfId="72"/>
    <cellStyle name="Финансовый 4"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O1090"/>
  <sheetViews>
    <sheetView view="pageBreakPreview" zoomScale="160" zoomScaleNormal="85" zoomScaleSheetLayoutView="160" zoomScalePageLayoutView="0" workbookViewId="0" topLeftCell="A2">
      <pane ySplit="11" topLeftCell="A892" activePane="bottomLeft" state="frozen"/>
      <selection pane="topLeft" activeCell="A2" sqref="A2"/>
      <selection pane="bottomLeft" activeCell="B892" sqref="B892"/>
    </sheetView>
  </sheetViews>
  <sheetFormatPr defaultColWidth="9.00390625" defaultRowHeight="12.75"/>
  <cols>
    <col min="1" max="1" width="5.125" style="1" customWidth="1"/>
    <col min="2" max="2" width="32.625" style="1" customWidth="1"/>
    <col min="3" max="3" width="0" style="2" hidden="1" customWidth="1"/>
    <col min="4" max="4" width="18.625" style="3" customWidth="1"/>
    <col min="5" max="6" width="0" style="3" hidden="1" customWidth="1"/>
    <col min="7" max="7" width="15.625" style="3" customWidth="1"/>
    <col min="8" max="8" width="16.00390625" style="3" customWidth="1"/>
    <col min="9" max="9" width="0" style="4" hidden="1" customWidth="1"/>
    <col min="10" max="10" width="15.875" style="5" customWidth="1"/>
    <col min="11" max="11" width="21.00390625" style="6" customWidth="1"/>
    <col min="12" max="12" width="9.25390625" style="6" customWidth="1"/>
    <col min="13" max="13" width="11.125" style="4" customWidth="1"/>
    <col min="14" max="14" width="12.375" style="7" customWidth="1"/>
    <col min="15" max="15" width="10.875" style="6" customWidth="1"/>
    <col min="16" max="39" width="0" style="6" hidden="1" customWidth="1"/>
    <col min="40" max="40" width="0" style="8" hidden="1" customWidth="1"/>
    <col min="41" max="16384" width="9.125" style="6" customWidth="1"/>
  </cols>
  <sheetData>
    <row r="1" spans="6:10" ht="15.75" hidden="1">
      <c r="F1" s="591"/>
      <c r="G1" s="591"/>
      <c r="H1" s="591"/>
      <c r="I1" s="591"/>
      <c r="J1" s="591"/>
    </row>
    <row r="2" spans="6:25" ht="13.5" customHeight="1">
      <c r="F2" s="592"/>
      <c r="G2" s="592"/>
      <c r="H2" s="592"/>
      <c r="I2" s="592"/>
      <c r="J2" s="592"/>
      <c r="O2" s="6" t="s">
        <v>0</v>
      </c>
      <c r="Q2" s="593" t="s">
        <v>1</v>
      </c>
      <c r="R2" s="593"/>
      <c r="S2" s="593"/>
      <c r="T2" s="593"/>
      <c r="U2" s="593"/>
      <c r="V2" s="593"/>
      <c r="W2" s="593"/>
      <c r="X2" s="593"/>
      <c r="Y2" s="593"/>
    </row>
    <row r="3" spans="6:10" ht="5.25" customHeight="1">
      <c r="F3" s="591"/>
      <c r="G3" s="591"/>
      <c r="H3" s="591"/>
      <c r="I3" s="591"/>
      <c r="J3" s="591"/>
    </row>
    <row r="4" spans="1:40" s="13" customFormat="1" ht="15.75" customHeight="1">
      <c r="A4" s="9"/>
      <c r="B4" s="9"/>
      <c r="C4" s="10">
        <f>C79+C29+C143+C255+C318+C369</f>
        <v>9265734.19885</v>
      </c>
      <c r="D4" s="594" t="s">
        <v>2</v>
      </c>
      <c r="E4" s="594"/>
      <c r="F4" s="594"/>
      <c r="G4" s="594"/>
      <c r="H4" s="594"/>
      <c r="I4" s="594"/>
      <c r="J4" s="594"/>
      <c r="K4" s="594"/>
      <c r="L4" s="594"/>
      <c r="M4" s="11"/>
      <c r="N4" s="12"/>
      <c r="AN4" s="14"/>
    </row>
    <row r="5" spans="1:40" ht="34.5" customHeight="1">
      <c r="A5" s="585" t="s">
        <v>3</v>
      </c>
      <c r="B5" s="585"/>
      <c r="C5" s="585"/>
      <c r="D5" s="585"/>
      <c r="E5" s="585"/>
      <c r="F5" s="585"/>
      <c r="G5" s="585"/>
      <c r="H5" s="585"/>
      <c r="I5" s="585"/>
      <c r="J5" s="585"/>
      <c r="K5" s="595"/>
      <c r="L5" s="595" t="s">
        <v>4</v>
      </c>
      <c r="M5" s="595"/>
      <c r="N5" s="15"/>
      <c r="O5" s="15"/>
      <c r="P5" s="15"/>
      <c r="Q5" s="15"/>
      <c r="R5" s="15"/>
      <c r="S5" s="15"/>
      <c r="T5" s="15"/>
      <c r="U5" s="15"/>
      <c r="V5" s="15"/>
      <c r="W5" s="15"/>
      <c r="X5" s="15"/>
      <c r="Y5" s="15"/>
      <c r="Z5" s="15"/>
      <c r="AA5" s="15"/>
      <c r="AB5" s="15"/>
      <c r="AC5" s="15"/>
      <c r="AD5" s="15"/>
      <c r="AE5" s="15"/>
      <c r="AF5" s="15"/>
      <c r="AG5" s="15"/>
      <c r="AN5" s="584" t="s">
        <v>5</v>
      </c>
    </row>
    <row r="6" spans="1:40" ht="15" customHeight="1">
      <c r="A6" s="585" t="s">
        <v>6</v>
      </c>
      <c r="B6" s="585"/>
      <c r="C6" s="585"/>
      <c r="D6" s="585"/>
      <c r="E6" s="585"/>
      <c r="F6" s="585"/>
      <c r="G6" s="585"/>
      <c r="H6" s="585"/>
      <c r="I6" s="585"/>
      <c r="J6" s="585"/>
      <c r="K6" s="595"/>
      <c r="L6" s="595"/>
      <c r="M6" s="595"/>
      <c r="N6" s="17"/>
      <c r="O6" s="17"/>
      <c r="P6" s="17"/>
      <c r="Q6" s="17"/>
      <c r="R6" s="17"/>
      <c r="S6" s="17"/>
      <c r="T6" s="17"/>
      <c r="U6" s="17"/>
      <c r="V6" s="17"/>
      <c r="W6" s="17"/>
      <c r="X6" s="17"/>
      <c r="Y6" s="17"/>
      <c r="Z6" s="17"/>
      <c r="AA6" s="17"/>
      <c r="AB6" s="17"/>
      <c r="AC6" s="17"/>
      <c r="AD6" s="17"/>
      <c r="AE6" s="17"/>
      <c r="AF6" s="17"/>
      <c r="AG6" s="17"/>
      <c r="AN6" s="584"/>
    </row>
    <row r="7" spans="1:40" s="13" customFormat="1" ht="12.75" customHeight="1" hidden="1">
      <c r="A7" s="9"/>
      <c r="B7" s="9"/>
      <c r="C7" s="18"/>
      <c r="D7" s="19">
        <f>D16+D17-6700-D438-D439-D525-D576-D602-D740-4600</f>
        <v>10201139.309410002</v>
      </c>
      <c r="E7" s="19"/>
      <c r="F7" s="19"/>
      <c r="G7" s="19">
        <f>H7/D7*100</f>
        <v>99.34772849196733</v>
      </c>
      <c r="H7" s="19">
        <f>H16+H17-6700-H438-H439-H525-H576-H600-H738-4600</f>
        <v>10134600.1842</v>
      </c>
      <c r="I7" s="20"/>
      <c r="J7" s="21"/>
      <c r="K7" s="595"/>
      <c r="L7" s="595"/>
      <c r="M7" s="595"/>
      <c r="N7" s="12"/>
      <c r="AN7" s="14"/>
    </row>
    <row r="8" spans="1:40" s="13" customFormat="1" ht="12.75" customHeight="1" hidden="1">
      <c r="A8" s="9"/>
      <c r="B8" s="9"/>
      <c r="C8" s="18"/>
      <c r="D8" s="19">
        <f>D22+D23-6700-D438-D439-D524-D525-D576-D602</f>
        <v>8850500.30583</v>
      </c>
      <c r="E8" s="19"/>
      <c r="F8" s="19"/>
      <c r="G8" s="19"/>
      <c r="H8" s="19">
        <f>H22+H23-6700-H438-H439-H525-H580-H600</f>
        <v>8798054.89457</v>
      </c>
      <c r="I8" s="20"/>
      <c r="J8" s="21"/>
      <c r="K8" s="16"/>
      <c r="L8" s="16"/>
      <c r="M8" s="16"/>
      <c r="N8" s="12"/>
      <c r="AN8" s="14"/>
    </row>
    <row r="9" spans="1:40" s="13" customFormat="1" ht="12.75" customHeight="1" hidden="1">
      <c r="A9" s="9"/>
      <c r="B9" s="9"/>
      <c r="C9" s="18"/>
      <c r="D9" s="19">
        <f>D660+D661-D738-4600</f>
        <v>1177630.1767000002</v>
      </c>
      <c r="E9" s="19"/>
      <c r="F9" s="19"/>
      <c r="G9" s="19"/>
      <c r="H9" s="19">
        <f>H660+H661-4600-200</f>
        <v>1167624.6978</v>
      </c>
      <c r="I9" s="20"/>
      <c r="J9" s="21"/>
      <c r="K9" s="16"/>
      <c r="L9" s="16"/>
      <c r="M9" s="16"/>
      <c r="N9" s="12"/>
      <c r="AN9" s="14"/>
    </row>
    <row r="10" spans="1:40" s="25" customFormat="1" ht="18.75" customHeight="1">
      <c r="A10" s="586" t="s">
        <v>7</v>
      </c>
      <c r="B10" s="587" t="s">
        <v>8</v>
      </c>
      <c r="C10" s="588" t="s">
        <v>9</v>
      </c>
      <c r="D10" s="588"/>
      <c r="E10" s="588"/>
      <c r="F10" s="588"/>
      <c r="G10" s="588"/>
      <c r="H10" s="588"/>
      <c r="I10" s="589" t="s">
        <v>10</v>
      </c>
      <c r="J10" s="590" t="s">
        <v>11</v>
      </c>
      <c r="K10" s="590" t="s">
        <v>12</v>
      </c>
      <c r="L10" s="590" t="s">
        <v>13</v>
      </c>
      <c r="M10" s="589" t="s">
        <v>14</v>
      </c>
      <c r="N10" s="579" t="s">
        <v>15</v>
      </c>
      <c r="O10" s="580" t="s">
        <v>16</v>
      </c>
      <c r="P10" s="22"/>
      <c r="Q10" s="22"/>
      <c r="R10" s="22"/>
      <c r="S10" s="22"/>
      <c r="T10" s="22"/>
      <c r="U10" s="22"/>
      <c r="V10" s="22"/>
      <c r="W10" s="22"/>
      <c r="X10" s="22"/>
      <c r="Y10" s="22"/>
      <c r="Z10" s="22"/>
      <c r="AA10" s="22"/>
      <c r="AB10" s="22"/>
      <c r="AC10" s="22"/>
      <c r="AD10" s="22"/>
      <c r="AE10" s="22"/>
      <c r="AF10" s="22"/>
      <c r="AG10" s="23"/>
      <c r="AH10" s="24"/>
      <c r="AN10" s="26"/>
    </row>
    <row r="11" spans="1:40" s="25" customFormat="1" ht="8.25" customHeight="1">
      <c r="A11" s="586"/>
      <c r="B11" s="587"/>
      <c r="C11" s="588"/>
      <c r="D11" s="588"/>
      <c r="E11" s="588"/>
      <c r="F11" s="588"/>
      <c r="G11" s="588"/>
      <c r="H11" s="588"/>
      <c r="I11" s="589"/>
      <c r="J11" s="590"/>
      <c r="K11" s="590"/>
      <c r="L11" s="590"/>
      <c r="M11" s="589"/>
      <c r="N11" s="579"/>
      <c r="O11" s="580"/>
      <c r="P11" s="22"/>
      <c r="Q11" s="22"/>
      <c r="R11" s="22"/>
      <c r="S11" s="22"/>
      <c r="T11" s="22"/>
      <c r="U11" s="22"/>
      <c r="V11" s="22"/>
      <c r="W11" s="22"/>
      <c r="X11" s="22"/>
      <c r="Y11" s="23"/>
      <c r="Z11" s="567" t="s">
        <v>17</v>
      </c>
      <c r="AA11" s="567"/>
      <c r="AB11" s="567"/>
      <c r="AC11" s="567"/>
      <c r="AD11" s="567" t="s">
        <v>18</v>
      </c>
      <c r="AE11" s="567"/>
      <c r="AF11" s="567"/>
      <c r="AG11" s="567"/>
      <c r="AN11" s="26"/>
    </row>
    <row r="12" spans="1:40" s="25" customFormat="1" ht="34.5" customHeight="1">
      <c r="A12" s="586"/>
      <c r="B12" s="587"/>
      <c r="C12" s="27" t="s">
        <v>19</v>
      </c>
      <c r="D12" s="28" t="s">
        <v>20</v>
      </c>
      <c r="E12" s="29" t="s">
        <v>21</v>
      </c>
      <c r="F12" s="29" t="s">
        <v>22</v>
      </c>
      <c r="G12" s="29" t="s">
        <v>23</v>
      </c>
      <c r="H12" s="29" t="s">
        <v>24</v>
      </c>
      <c r="I12" s="589"/>
      <c r="J12" s="590"/>
      <c r="K12" s="590"/>
      <c r="L12" s="590"/>
      <c r="M12" s="589"/>
      <c r="N12" s="579"/>
      <c r="O12" s="580"/>
      <c r="P12" s="30">
        <v>3</v>
      </c>
      <c r="Q12" s="31">
        <v>4</v>
      </c>
      <c r="R12" s="31">
        <v>5</v>
      </c>
      <c r="S12" s="31">
        <v>6</v>
      </c>
      <c r="T12" s="31">
        <v>7</v>
      </c>
      <c r="U12" s="31">
        <v>8</v>
      </c>
      <c r="V12" s="31">
        <v>9</v>
      </c>
      <c r="W12" s="31">
        <v>10</v>
      </c>
      <c r="X12" s="31">
        <v>11</v>
      </c>
      <c r="Y12" s="31">
        <v>12</v>
      </c>
      <c r="Z12" s="31">
        <v>1</v>
      </c>
      <c r="AA12" s="31">
        <v>2</v>
      </c>
      <c r="AB12" s="31">
        <v>3</v>
      </c>
      <c r="AC12" s="31">
        <v>4</v>
      </c>
      <c r="AD12" s="31">
        <v>1</v>
      </c>
      <c r="AE12" s="31">
        <v>2</v>
      </c>
      <c r="AF12" s="31">
        <v>3</v>
      </c>
      <c r="AG12" s="31">
        <v>4</v>
      </c>
      <c r="AN12" s="26"/>
    </row>
    <row r="13" spans="1:40" s="25" customFormat="1" ht="9.75">
      <c r="A13" s="32">
        <v>1</v>
      </c>
      <c r="B13" s="33">
        <v>2</v>
      </c>
      <c r="C13" s="34">
        <v>3</v>
      </c>
      <c r="D13" s="35">
        <v>3</v>
      </c>
      <c r="E13" s="35">
        <v>5</v>
      </c>
      <c r="F13" s="35">
        <v>6</v>
      </c>
      <c r="G13" s="35">
        <v>4</v>
      </c>
      <c r="H13" s="35">
        <v>5</v>
      </c>
      <c r="I13" s="36">
        <v>7</v>
      </c>
      <c r="J13" s="37">
        <v>6</v>
      </c>
      <c r="K13" s="37">
        <v>9</v>
      </c>
      <c r="L13" s="37">
        <v>7</v>
      </c>
      <c r="M13" s="36" t="s">
        <v>25</v>
      </c>
      <c r="N13" s="38">
        <v>9</v>
      </c>
      <c r="O13" s="39">
        <v>10</v>
      </c>
      <c r="P13" s="40">
        <v>14</v>
      </c>
      <c r="Q13" s="37">
        <v>15</v>
      </c>
      <c r="R13" s="37">
        <v>16</v>
      </c>
      <c r="S13" s="37">
        <v>17</v>
      </c>
      <c r="T13" s="37">
        <v>18</v>
      </c>
      <c r="U13" s="37">
        <v>19</v>
      </c>
      <c r="V13" s="37">
        <v>20</v>
      </c>
      <c r="W13" s="37">
        <v>21</v>
      </c>
      <c r="X13" s="37">
        <v>22</v>
      </c>
      <c r="Y13" s="37">
        <v>23</v>
      </c>
      <c r="Z13" s="37">
        <v>24</v>
      </c>
      <c r="AA13" s="37">
        <v>25</v>
      </c>
      <c r="AB13" s="37">
        <v>26</v>
      </c>
      <c r="AC13" s="37">
        <v>27</v>
      </c>
      <c r="AD13" s="37">
        <v>28</v>
      </c>
      <c r="AE13" s="37">
        <v>29</v>
      </c>
      <c r="AF13" s="37">
        <v>30</v>
      </c>
      <c r="AG13" s="37">
        <v>31</v>
      </c>
      <c r="AN13" s="26"/>
    </row>
    <row r="14" spans="1:40" s="43" customFormat="1" ht="15.75" customHeight="1">
      <c r="A14" s="581" t="s">
        <v>26</v>
      </c>
      <c r="B14" s="581"/>
      <c r="C14" s="581"/>
      <c r="D14" s="581"/>
      <c r="E14" s="581"/>
      <c r="F14" s="581"/>
      <c r="G14" s="581"/>
      <c r="H14" s="581"/>
      <c r="I14" s="581"/>
      <c r="J14" s="581"/>
      <c r="K14" s="581"/>
      <c r="L14" s="581"/>
      <c r="M14" s="581"/>
      <c r="N14" s="581"/>
      <c r="O14" s="581"/>
      <c r="P14" s="41"/>
      <c r="Q14" s="41"/>
      <c r="R14" s="41"/>
      <c r="S14" s="41"/>
      <c r="T14" s="41"/>
      <c r="U14" s="41"/>
      <c r="V14" s="41"/>
      <c r="W14" s="41"/>
      <c r="X14" s="41"/>
      <c r="Y14" s="41"/>
      <c r="Z14" s="41"/>
      <c r="AA14" s="41"/>
      <c r="AB14" s="41"/>
      <c r="AC14" s="41"/>
      <c r="AD14" s="41"/>
      <c r="AE14" s="41"/>
      <c r="AF14" s="41"/>
      <c r="AG14" s="42"/>
      <c r="AI14" s="44"/>
      <c r="AN14" s="45"/>
    </row>
    <row r="15" spans="1:40" s="51" customFormat="1" ht="11.25" customHeight="1">
      <c r="A15" s="578" t="s">
        <v>27</v>
      </c>
      <c r="B15" s="578"/>
      <c r="C15" s="46"/>
      <c r="D15" s="47">
        <f aca="true" t="shared" si="0" ref="D15:H18">D21+D659+D905+D994+D1034</f>
        <v>10889957.22096</v>
      </c>
      <c r="E15" s="47" t="e">
        <f t="shared" si="0"/>
        <v>#REF!</v>
      </c>
      <c r="F15" s="47" t="e">
        <f t="shared" si="0"/>
        <v>#REF!</v>
      </c>
      <c r="G15" s="47">
        <f t="shared" si="0"/>
        <v>10752082.301900001</v>
      </c>
      <c r="H15" s="47">
        <f t="shared" si="0"/>
        <v>10739420.555019999</v>
      </c>
      <c r="I15" s="48"/>
      <c r="J15" s="582"/>
      <c r="K15" s="582"/>
      <c r="L15" s="582"/>
      <c r="M15" s="583"/>
      <c r="N15" s="576">
        <f>N20+N658+N904+N993+N1033</f>
        <v>1133240.6823500001</v>
      </c>
      <c r="O15" s="577"/>
      <c r="P15" s="49"/>
      <c r="Q15" s="49"/>
      <c r="R15" s="49"/>
      <c r="S15" s="49"/>
      <c r="T15" s="49"/>
      <c r="U15" s="49"/>
      <c r="V15" s="49"/>
      <c r="W15" s="49"/>
      <c r="X15" s="49"/>
      <c r="Y15" s="49"/>
      <c r="Z15" s="49"/>
      <c r="AA15" s="49"/>
      <c r="AB15" s="49"/>
      <c r="AC15" s="49"/>
      <c r="AD15" s="49"/>
      <c r="AE15" s="49"/>
      <c r="AF15" s="49"/>
      <c r="AG15" s="50"/>
      <c r="AI15" s="52"/>
      <c r="AN15" s="53"/>
    </row>
    <row r="16" spans="1:41" s="51" customFormat="1" ht="12.75" customHeight="1">
      <c r="A16" s="578" t="s">
        <v>28</v>
      </c>
      <c r="B16" s="578"/>
      <c r="C16" s="46"/>
      <c r="D16" s="47">
        <f t="shared" si="0"/>
        <v>126980.70000000001</v>
      </c>
      <c r="E16" s="47">
        <f t="shared" si="0"/>
        <v>989771.8502</v>
      </c>
      <c r="F16" s="47">
        <f t="shared" si="0"/>
        <v>989771.8502</v>
      </c>
      <c r="G16" s="47">
        <f t="shared" si="0"/>
        <v>126387.14122</v>
      </c>
      <c r="H16" s="47">
        <f t="shared" si="0"/>
        <v>126387.14122</v>
      </c>
      <c r="I16" s="48"/>
      <c r="J16" s="582"/>
      <c r="K16" s="582"/>
      <c r="L16" s="582"/>
      <c r="M16" s="583"/>
      <c r="N16" s="576"/>
      <c r="O16" s="577"/>
      <c r="P16" s="49"/>
      <c r="Q16" s="49"/>
      <c r="R16" s="49"/>
      <c r="S16" s="49"/>
      <c r="T16" s="49"/>
      <c r="U16" s="49"/>
      <c r="V16" s="49"/>
      <c r="W16" s="49"/>
      <c r="X16" s="49"/>
      <c r="Y16" s="49"/>
      <c r="Z16" s="49"/>
      <c r="AA16" s="49"/>
      <c r="AB16" s="49"/>
      <c r="AC16" s="49"/>
      <c r="AD16" s="49"/>
      <c r="AE16" s="49"/>
      <c r="AF16" s="49"/>
      <c r="AG16" s="50"/>
      <c r="AN16" s="53">
        <f>(H16/D16)*100</f>
        <v>99.53255984570883</v>
      </c>
      <c r="AO16" s="52"/>
    </row>
    <row r="17" spans="1:40" s="51" customFormat="1" ht="12.75" customHeight="1">
      <c r="A17" s="578" t="s">
        <v>29</v>
      </c>
      <c r="B17" s="578"/>
      <c r="C17" s="46"/>
      <c r="D17" s="47">
        <f t="shared" si="0"/>
        <v>10680709.641170003</v>
      </c>
      <c r="E17" s="47" t="e">
        <f t="shared" si="0"/>
        <v>#REF!</v>
      </c>
      <c r="F17" s="47" t="e">
        <f t="shared" si="0"/>
        <v>#REF!</v>
      </c>
      <c r="G17" s="47">
        <f t="shared" si="0"/>
        <v>10543428.28089</v>
      </c>
      <c r="H17" s="47">
        <f t="shared" si="0"/>
        <v>10530766.53401</v>
      </c>
      <c r="I17" s="48"/>
      <c r="J17" s="582"/>
      <c r="K17" s="582"/>
      <c r="L17" s="582"/>
      <c r="M17" s="583"/>
      <c r="N17" s="576"/>
      <c r="O17" s="577"/>
      <c r="P17" s="49"/>
      <c r="Q17" s="49"/>
      <c r="R17" s="49"/>
      <c r="S17" s="49"/>
      <c r="T17" s="49"/>
      <c r="U17" s="49"/>
      <c r="V17" s="49"/>
      <c r="W17" s="49"/>
      <c r="X17" s="49"/>
      <c r="Y17" s="49"/>
      <c r="Z17" s="49"/>
      <c r="AA17" s="49"/>
      <c r="AB17" s="49"/>
      <c r="AC17" s="49"/>
      <c r="AD17" s="49"/>
      <c r="AE17" s="49"/>
      <c r="AF17" s="49"/>
      <c r="AG17" s="50"/>
      <c r="AI17" s="54"/>
      <c r="AN17" s="53">
        <f>(H17/D17)*100</f>
        <v>98.59613160363399</v>
      </c>
    </row>
    <row r="18" spans="1:40" s="51" customFormat="1" ht="12.75" customHeight="1">
      <c r="A18" s="578" t="s">
        <v>30</v>
      </c>
      <c r="B18" s="578"/>
      <c r="C18" s="46"/>
      <c r="D18" s="47">
        <f t="shared" si="0"/>
        <v>82266.87979</v>
      </c>
      <c r="E18" s="47" t="e">
        <f t="shared" si="0"/>
        <v>#REF!</v>
      </c>
      <c r="F18" s="47" t="e">
        <f t="shared" si="0"/>
        <v>#REF!</v>
      </c>
      <c r="G18" s="47">
        <f t="shared" si="0"/>
        <v>82266.87979</v>
      </c>
      <c r="H18" s="47">
        <f t="shared" si="0"/>
        <v>82266.87979</v>
      </c>
      <c r="I18" s="48"/>
      <c r="J18" s="582"/>
      <c r="K18" s="582"/>
      <c r="L18" s="582"/>
      <c r="M18" s="583"/>
      <c r="N18" s="576"/>
      <c r="O18" s="577"/>
      <c r="P18" s="49"/>
      <c r="Q18" s="49"/>
      <c r="R18" s="49"/>
      <c r="S18" s="49"/>
      <c r="T18" s="49"/>
      <c r="U18" s="49"/>
      <c r="V18" s="49"/>
      <c r="W18" s="49"/>
      <c r="X18" s="49"/>
      <c r="Y18" s="49"/>
      <c r="Z18" s="49"/>
      <c r="AA18" s="49"/>
      <c r="AB18" s="49"/>
      <c r="AC18" s="49"/>
      <c r="AD18" s="49"/>
      <c r="AE18" s="49"/>
      <c r="AF18" s="49"/>
      <c r="AG18" s="50"/>
      <c r="AN18" s="53">
        <f>(H18/D18)*100</f>
        <v>100</v>
      </c>
    </row>
    <row r="19" spans="1:40" s="51" customFormat="1" ht="21" customHeight="1">
      <c r="A19" s="570" t="s">
        <v>31</v>
      </c>
      <c r="B19" s="570"/>
      <c r="C19" s="46"/>
      <c r="D19" s="47">
        <f>D25</f>
        <v>0</v>
      </c>
      <c r="E19" s="47">
        <f>E25</f>
        <v>0</v>
      </c>
      <c r="F19" s="47">
        <f>F25</f>
        <v>0</v>
      </c>
      <c r="G19" s="47">
        <f>G25</f>
        <v>0</v>
      </c>
      <c r="H19" s="47">
        <f>H25</f>
        <v>0</v>
      </c>
      <c r="I19" s="48"/>
      <c r="J19" s="582"/>
      <c r="K19" s="582"/>
      <c r="L19" s="582"/>
      <c r="M19" s="583"/>
      <c r="N19" s="576"/>
      <c r="O19" s="577"/>
      <c r="P19" s="49"/>
      <c r="Q19" s="49"/>
      <c r="R19" s="49"/>
      <c r="S19" s="49"/>
      <c r="T19" s="49"/>
      <c r="U19" s="49"/>
      <c r="V19" s="49"/>
      <c r="W19" s="49"/>
      <c r="X19" s="49"/>
      <c r="Y19" s="49"/>
      <c r="Z19" s="49"/>
      <c r="AA19" s="49"/>
      <c r="AB19" s="49"/>
      <c r="AC19" s="49"/>
      <c r="AD19" s="49"/>
      <c r="AE19" s="49"/>
      <c r="AF19" s="49"/>
      <c r="AG19" s="50"/>
      <c r="AI19" s="54"/>
      <c r="AN19" s="53"/>
    </row>
    <row r="20" spans="1:40" s="25" customFormat="1" ht="35.25" customHeight="1">
      <c r="A20" s="55" t="s">
        <v>32</v>
      </c>
      <c r="B20" s="56" t="s">
        <v>33</v>
      </c>
      <c r="C20" s="57" t="e">
        <f>C27+C77+C141+C253+C316+C430+C630+C367</f>
        <v>#REF!</v>
      </c>
      <c r="D20" s="58">
        <f>D27+D77+D141+D253+D316+D430+D630+D367+D644</f>
        <v>9534518.21738</v>
      </c>
      <c r="E20" s="58" t="e">
        <f>E27+E77+E141+E253+E316+E430+E630+E367+E644</f>
        <v>#REF!</v>
      </c>
      <c r="F20" s="58" t="e">
        <f>F27+F77+F141+F253+F316+F430+F630+F367+F644</f>
        <v>#REF!</v>
      </c>
      <c r="G20" s="58">
        <f>G27+G77+G141+G253+G316+G430+G630+G367+G644</f>
        <v>9399401.438870002</v>
      </c>
      <c r="H20" s="58">
        <f>H27+H77+H141+H253+H316+H430+H630+H367+H644</f>
        <v>9398075.265390001</v>
      </c>
      <c r="I20" s="59" t="s">
        <v>34</v>
      </c>
      <c r="J20" s="574"/>
      <c r="K20" s="574"/>
      <c r="L20" s="574"/>
      <c r="M20" s="574"/>
      <c r="N20" s="562">
        <f>N26+N76+N140+N252+N315+N366+N429+N629+N643</f>
        <v>502970.19899999996</v>
      </c>
      <c r="O20" s="575"/>
      <c r="P20" s="61"/>
      <c r="Q20" s="62"/>
      <c r="R20" s="62"/>
      <c r="S20" s="62"/>
      <c r="T20" s="62"/>
      <c r="U20" s="62"/>
      <c r="V20" s="62"/>
      <c r="W20" s="62"/>
      <c r="X20" s="62"/>
      <c r="Y20" s="62"/>
      <c r="Z20" s="62"/>
      <c r="AA20" s="62"/>
      <c r="AB20" s="62"/>
      <c r="AC20" s="62"/>
      <c r="AD20" s="62"/>
      <c r="AE20" s="62"/>
      <c r="AF20" s="62"/>
      <c r="AG20" s="63"/>
      <c r="AM20" s="51"/>
      <c r="AN20" s="53"/>
    </row>
    <row r="21" spans="1:40" s="25" customFormat="1" ht="12.75" customHeight="1">
      <c r="A21" s="537" t="s">
        <v>27</v>
      </c>
      <c r="B21" s="537"/>
      <c r="C21" s="57"/>
      <c r="D21" s="58">
        <f>D27+D77+D141+D253+D316+D367+D430+D630+D644</f>
        <v>9534518.21738</v>
      </c>
      <c r="E21" s="58" t="e">
        <f>E27+E77+E141+E253+E316+E367+E430+E630+E644</f>
        <v>#REF!</v>
      </c>
      <c r="F21" s="58" t="e">
        <f>F27+F77+F141+F253+F316+F367+F430+F630+F644</f>
        <v>#REF!</v>
      </c>
      <c r="G21" s="58">
        <f>G27+G77+G141+G253+G316+G367+G430+G630+G644</f>
        <v>9399401.438870002</v>
      </c>
      <c r="H21" s="58">
        <f>H27+H77+H141+H253+H316+H367+H430+H630+H644</f>
        <v>9398075.265390001</v>
      </c>
      <c r="I21" s="59"/>
      <c r="J21" s="574"/>
      <c r="K21" s="574"/>
      <c r="L21" s="574"/>
      <c r="M21" s="574"/>
      <c r="N21" s="562"/>
      <c r="O21" s="575"/>
      <c r="P21" s="65"/>
      <c r="Q21" s="66"/>
      <c r="R21" s="66"/>
      <c r="S21" s="66"/>
      <c r="T21" s="66"/>
      <c r="U21" s="66"/>
      <c r="V21" s="66"/>
      <c r="W21" s="66"/>
      <c r="X21" s="66"/>
      <c r="Y21" s="66"/>
      <c r="Z21" s="66"/>
      <c r="AA21" s="66"/>
      <c r="AB21" s="66"/>
      <c r="AC21" s="66"/>
      <c r="AD21" s="66"/>
      <c r="AE21" s="66"/>
      <c r="AF21" s="66"/>
      <c r="AG21" s="67"/>
      <c r="AM21" s="51"/>
      <c r="AN21" s="53"/>
    </row>
    <row r="22" spans="1:40" s="25" customFormat="1" ht="12.75" customHeight="1">
      <c r="A22" s="537" t="s">
        <v>28</v>
      </c>
      <c r="B22" s="537"/>
      <c r="C22" s="57"/>
      <c r="D22" s="58">
        <f aca="true" t="shared" si="1" ref="D22:I22">D28+D78+D142+D254+D317+D368+D431+D631</f>
        <v>121212.20000000001</v>
      </c>
      <c r="E22" s="58">
        <f t="shared" si="1"/>
        <v>989771.8502</v>
      </c>
      <c r="F22" s="58">
        <f t="shared" si="1"/>
        <v>989771.8502</v>
      </c>
      <c r="G22" s="58">
        <f t="shared" si="1"/>
        <v>120618.64122</v>
      </c>
      <c r="H22" s="58">
        <f t="shared" si="1"/>
        <v>120618.64122</v>
      </c>
      <c r="I22" s="57">
        <f t="shared" si="1"/>
        <v>0</v>
      </c>
      <c r="J22" s="574"/>
      <c r="K22" s="574"/>
      <c r="L22" s="574"/>
      <c r="M22" s="574"/>
      <c r="N22" s="562"/>
      <c r="O22" s="575"/>
      <c r="P22" s="65"/>
      <c r="Q22" s="66"/>
      <c r="R22" s="66"/>
      <c r="S22" s="66"/>
      <c r="T22" s="66"/>
      <c r="U22" s="66"/>
      <c r="V22" s="66"/>
      <c r="W22" s="66"/>
      <c r="X22" s="66"/>
      <c r="Y22" s="66"/>
      <c r="Z22" s="66"/>
      <c r="AA22" s="66"/>
      <c r="AB22" s="66"/>
      <c r="AC22" s="66"/>
      <c r="AD22" s="66"/>
      <c r="AE22" s="66"/>
      <c r="AF22" s="66"/>
      <c r="AG22" s="67"/>
      <c r="AM22" s="51"/>
      <c r="AN22" s="53">
        <f>(H22/D22)*100</f>
        <v>99.51031432479567</v>
      </c>
    </row>
    <row r="23" spans="1:40" s="25" customFormat="1" ht="12.75" customHeight="1">
      <c r="A23" s="537" t="s">
        <v>29</v>
      </c>
      <c r="B23" s="537"/>
      <c r="C23" s="57"/>
      <c r="D23" s="58">
        <f>D29+D79+D143+D255+D318+D369+D432+D632+D646</f>
        <v>9331039.13759</v>
      </c>
      <c r="E23" s="58">
        <f>E29+E79+E143+E255+E318+E369+E432+E632</f>
        <v>389224.7215</v>
      </c>
      <c r="F23" s="58">
        <f>F29+F79+F143+F255+F318+F369+F432+F632</f>
        <v>389224.7215</v>
      </c>
      <c r="G23" s="58">
        <f>G29+G79+G143+G255+G318+G369+G432+G632+G646</f>
        <v>9196515.917860001</v>
      </c>
      <c r="H23" s="58">
        <f>H29+H79+H143+H255+H318+H369+H432+H632+H646</f>
        <v>9195189.744380001</v>
      </c>
      <c r="I23" s="59"/>
      <c r="J23" s="574"/>
      <c r="K23" s="574"/>
      <c r="L23" s="574"/>
      <c r="M23" s="574"/>
      <c r="N23" s="562"/>
      <c r="O23" s="575"/>
      <c r="P23" s="65"/>
      <c r="Q23" s="66"/>
      <c r="R23" s="66"/>
      <c r="S23" s="66"/>
      <c r="T23" s="66"/>
      <c r="U23" s="66"/>
      <c r="V23" s="66"/>
      <c r="W23" s="66"/>
      <c r="X23" s="66"/>
      <c r="Y23" s="66"/>
      <c r="Z23" s="66"/>
      <c r="AA23" s="66"/>
      <c r="AB23" s="66"/>
      <c r="AC23" s="66"/>
      <c r="AD23" s="66"/>
      <c r="AE23" s="66"/>
      <c r="AF23" s="66"/>
      <c r="AG23" s="67"/>
      <c r="AM23" s="51"/>
      <c r="AN23" s="53">
        <f>(H23/D23)*100</f>
        <v>98.54411292025631</v>
      </c>
    </row>
    <row r="24" spans="1:40" s="25" customFormat="1" ht="12.75" customHeight="1">
      <c r="A24" s="537" t="s">
        <v>30</v>
      </c>
      <c r="B24" s="537"/>
      <c r="C24" s="57"/>
      <c r="D24" s="58">
        <f>D30+D80+D144+D256+D319+D370+D433+D633+D647</f>
        <v>82266.87979</v>
      </c>
      <c r="E24" s="58" t="e">
        <f>E30+E80+E144+E256+E319+E370+E433+E633+E647</f>
        <v>#REF!</v>
      </c>
      <c r="F24" s="58" t="e">
        <f>F30+F80+F144+F256+F319+F370+F433+F633+F647</f>
        <v>#REF!</v>
      </c>
      <c r="G24" s="58">
        <f>G30+G80+G144+G256+G319+G370+G433+G633+G647</f>
        <v>82266.87979</v>
      </c>
      <c r="H24" s="58">
        <f>H30+H80+H144+H256+H319+H370+H433+H633+H647</f>
        <v>82266.87979</v>
      </c>
      <c r="I24" s="68" t="e">
        <f>I30+I80+I144+I256+I319+I370+I433+I633</f>
        <v>#REF!</v>
      </c>
      <c r="J24" s="574"/>
      <c r="K24" s="574"/>
      <c r="L24" s="574"/>
      <c r="M24" s="574"/>
      <c r="N24" s="562"/>
      <c r="O24" s="575"/>
      <c r="P24" s="65"/>
      <c r="Q24" s="66"/>
      <c r="R24" s="66"/>
      <c r="S24" s="66"/>
      <c r="T24" s="66"/>
      <c r="U24" s="66"/>
      <c r="V24" s="66"/>
      <c r="W24" s="66"/>
      <c r="X24" s="66"/>
      <c r="Y24" s="66"/>
      <c r="Z24" s="66"/>
      <c r="AA24" s="66"/>
      <c r="AB24" s="66"/>
      <c r="AC24" s="66"/>
      <c r="AD24" s="66"/>
      <c r="AE24" s="66"/>
      <c r="AF24" s="66"/>
      <c r="AG24" s="67"/>
      <c r="AM24" s="51"/>
      <c r="AN24" s="53">
        <f>(H24/D24)*100</f>
        <v>100</v>
      </c>
    </row>
    <row r="25" spans="1:40" s="25" customFormat="1" ht="22.5" customHeight="1">
      <c r="A25" s="570" t="s">
        <v>31</v>
      </c>
      <c r="B25" s="570"/>
      <c r="C25" s="57"/>
      <c r="D25" s="58">
        <f aca="true" t="shared" si="2" ref="D25:I25">D434</f>
        <v>0</v>
      </c>
      <c r="E25" s="58">
        <f t="shared" si="2"/>
        <v>0</v>
      </c>
      <c r="F25" s="58">
        <f t="shared" si="2"/>
        <v>0</v>
      </c>
      <c r="G25" s="58">
        <f t="shared" si="2"/>
        <v>0</v>
      </c>
      <c r="H25" s="58">
        <f t="shared" si="2"/>
        <v>0</v>
      </c>
      <c r="I25" s="57">
        <f t="shared" si="2"/>
        <v>0</v>
      </c>
      <c r="J25" s="574"/>
      <c r="K25" s="574"/>
      <c r="L25" s="574"/>
      <c r="M25" s="574"/>
      <c r="N25" s="562"/>
      <c r="O25" s="575"/>
      <c r="P25" s="65"/>
      <c r="Q25" s="66"/>
      <c r="R25" s="66"/>
      <c r="S25" s="66"/>
      <c r="T25" s="66"/>
      <c r="U25" s="66"/>
      <c r="V25" s="66"/>
      <c r="W25" s="66"/>
      <c r="X25" s="66"/>
      <c r="Y25" s="66"/>
      <c r="Z25" s="66"/>
      <c r="AA25" s="66"/>
      <c r="AB25" s="66"/>
      <c r="AC25" s="66"/>
      <c r="AD25" s="66"/>
      <c r="AE25" s="66"/>
      <c r="AF25" s="66"/>
      <c r="AG25" s="67"/>
      <c r="AI25" s="69"/>
      <c r="AK25" s="69"/>
      <c r="AM25" s="51"/>
      <c r="AN25" s="53"/>
    </row>
    <row r="26" spans="1:40" s="81" customFormat="1" ht="21" customHeight="1">
      <c r="A26" s="70" t="s">
        <v>35</v>
      </c>
      <c r="B26" s="71" t="s">
        <v>36</v>
      </c>
      <c r="C26" s="72"/>
      <c r="D26" s="73"/>
      <c r="E26" s="73"/>
      <c r="F26" s="73"/>
      <c r="G26" s="73"/>
      <c r="H26" s="73"/>
      <c r="I26" s="74"/>
      <c r="J26" s="548" t="s">
        <v>37</v>
      </c>
      <c r="K26" s="548" t="s">
        <v>38</v>
      </c>
      <c r="L26" s="554"/>
      <c r="M26" s="554"/>
      <c r="N26" s="560"/>
      <c r="O26" s="561"/>
      <c r="P26" s="78"/>
      <c r="Q26" s="79"/>
      <c r="R26" s="79"/>
      <c r="S26" s="79"/>
      <c r="T26" s="79"/>
      <c r="U26" s="79"/>
      <c r="V26" s="79"/>
      <c r="W26" s="79"/>
      <c r="X26" s="79"/>
      <c r="Y26" s="79"/>
      <c r="Z26" s="79"/>
      <c r="AA26" s="79"/>
      <c r="AB26" s="79"/>
      <c r="AC26" s="79"/>
      <c r="AD26" s="79"/>
      <c r="AE26" s="79"/>
      <c r="AF26" s="79"/>
      <c r="AG26" s="80"/>
      <c r="AI26" s="82"/>
      <c r="AM26" s="51"/>
      <c r="AN26" s="53"/>
    </row>
    <row r="27" spans="1:40" s="81" customFormat="1" ht="10.5" customHeight="1">
      <c r="A27" s="537" t="s">
        <v>27</v>
      </c>
      <c r="B27" s="537"/>
      <c r="C27" s="72">
        <f aca="true" t="shared" si="3" ref="C27:H27">SUM(C28:C32)</f>
        <v>2117160.9065199997</v>
      </c>
      <c r="D27" s="73">
        <f>SUM(D28:D32)</f>
        <v>2113668.50652</v>
      </c>
      <c r="E27" s="73">
        <f t="shared" si="3"/>
        <v>1746.2</v>
      </c>
      <c r="F27" s="73">
        <f t="shared" si="3"/>
        <v>1746.2</v>
      </c>
      <c r="G27" s="73">
        <f t="shared" si="3"/>
        <v>2105910.53357</v>
      </c>
      <c r="H27" s="73">
        <f t="shared" si="3"/>
        <v>2105910.53357</v>
      </c>
      <c r="I27" s="74"/>
      <c r="J27" s="548"/>
      <c r="K27" s="548"/>
      <c r="L27" s="554"/>
      <c r="M27" s="554"/>
      <c r="N27" s="560"/>
      <c r="O27" s="561"/>
      <c r="P27" s="83"/>
      <c r="Q27" s="84"/>
      <c r="R27" s="84"/>
      <c r="S27" s="84"/>
      <c r="T27" s="84"/>
      <c r="U27" s="84"/>
      <c r="V27" s="84"/>
      <c r="W27" s="84"/>
      <c r="X27" s="84"/>
      <c r="Y27" s="84"/>
      <c r="Z27" s="84"/>
      <c r="AA27" s="84"/>
      <c r="AB27" s="84"/>
      <c r="AC27" s="84"/>
      <c r="AD27" s="84"/>
      <c r="AE27" s="84"/>
      <c r="AF27" s="84"/>
      <c r="AG27" s="85"/>
      <c r="AM27" s="51"/>
      <c r="AN27" s="53"/>
    </row>
    <row r="28" spans="1:40" s="81" customFormat="1" ht="10.5" customHeight="1">
      <c r="A28" s="537" t="s">
        <v>28</v>
      </c>
      <c r="B28" s="537"/>
      <c r="C28" s="72">
        <f>SUM(D28:F28)</f>
        <v>0</v>
      </c>
      <c r="D28" s="73"/>
      <c r="E28" s="73"/>
      <c r="F28" s="73"/>
      <c r="G28" s="73"/>
      <c r="H28" s="73"/>
      <c r="I28" s="74"/>
      <c r="J28" s="548"/>
      <c r="K28" s="548"/>
      <c r="L28" s="554"/>
      <c r="M28" s="554"/>
      <c r="N28" s="560"/>
      <c r="O28" s="561"/>
      <c r="P28" s="83"/>
      <c r="Q28" s="84"/>
      <c r="R28" s="84"/>
      <c r="S28" s="84"/>
      <c r="T28" s="84"/>
      <c r="U28" s="84"/>
      <c r="V28" s="84"/>
      <c r="W28" s="84"/>
      <c r="X28" s="84"/>
      <c r="Y28" s="84"/>
      <c r="Z28" s="84"/>
      <c r="AA28" s="84"/>
      <c r="AB28" s="84"/>
      <c r="AC28" s="84"/>
      <c r="AD28" s="84"/>
      <c r="AE28" s="84"/>
      <c r="AF28" s="84"/>
      <c r="AG28" s="85"/>
      <c r="AM28" s="51"/>
      <c r="AN28" s="53"/>
    </row>
    <row r="29" spans="1:40" s="81" customFormat="1" ht="11.25" customHeight="1">
      <c r="A29" s="537" t="s">
        <v>29</v>
      </c>
      <c r="B29" s="537"/>
      <c r="C29" s="72">
        <f>SUM(D29:F29)</f>
        <v>2082664.43076</v>
      </c>
      <c r="D29" s="73">
        <f>D37+D44+D51+D58+D65+D72</f>
        <v>2079172.03076</v>
      </c>
      <c r="E29" s="73">
        <f>E37+E44+E51+E58+E65+E72</f>
        <v>1746.2</v>
      </c>
      <c r="F29" s="73">
        <f>F37+F44+F51+F58+F65+F72</f>
        <v>1746.2</v>
      </c>
      <c r="G29" s="73">
        <f>G37+G44+G51+G58+G65+G72</f>
        <v>2071414.05781</v>
      </c>
      <c r="H29" s="73">
        <f>H37+H44+H51+H58+H65+H72</f>
        <v>2071414.05781</v>
      </c>
      <c r="I29" s="74"/>
      <c r="J29" s="548"/>
      <c r="K29" s="548"/>
      <c r="L29" s="554"/>
      <c r="M29" s="554"/>
      <c r="N29" s="560"/>
      <c r="O29" s="561"/>
      <c r="P29" s="83"/>
      <c r="Q29" s="84"/>
      <c r="R29" s="84"/>
      <c r="S29" s="84"/>
      <c r="T29" s="84"/>
      <c r="U29" s="84"/>
      <c r="V29" s="84"/>
      <c r="W29" s="84"/>
      <c r="X29" s="84"/>
      <c r="Y29" s="84"/>
      <c r="Z29" s="84"/>
      <c r="AA29" s="84"/>
      <c r="AB29" s="84"/>
      <c r="AC29" s="84"/>
      <c r="AD29" s="84"/>
      <c r="AE29" s="84"/>
      <c r="AF29" s="84"/>
      <c r="AG29" s="85"/>
      <c r="AM29" s="51"/>
      <c r="AN29" s="53">
        <f>(H29/D29)*100</f>
        <v>99.62687200312308</v>
      </c>
    </row>
    <row r="30" spans="1:40" s="81" customFormat="1" ht="9.75" customHeight="1">
      <c r="A30" s="537" t="s">
        <v>30</v>
      </c>
      <c r="B30" s="537"/>
      <c r="C30" s="72">
        <f>SUM(D30:F30)</f>
        <v>34496.47576</v>
      </c>
      <c r="D30" s="73">
        <f>G30</f>
        <v>34496.47576</v>
      </c>
      <c r="E30" s="73">
        <f>E38+E45+E52+E59+E66</f>
        <v>0</v>
      </c>
      <c r="F30" s="73">
        <f>F38+F45+F52+F59+F66</f>
        <v>0</v>
      </c>
      <c r="G30" s="73">
        <f>G38+G45+G52+G59+G66</f>
        <v>34496.47576</v>
      </c>
      <c r="H30" s="73">
        <f>H38+H45+H52+H59+H66</f>
        <v>34496.47576</v>
      </c>
      <c r="I30" s="74"/>
      <c r="J30" s="548"/>
      <c r="K30" s="548"/>
      <c r="L30" s="554"/>
      <c r="M30" s="554"/>
      <c r="N30" s="560"/>
      <c r="O30" s="561"/>
      <c r="P30" s="83"/>
      <c r="Q30" s="84"/>
      <c r="R30" s="84"/>
      <c r="S30" s="84"/>
      <c r="T30" s="84"/>
      <c r="U30" s="84"/>
      <c r="V30" s="84"/>
      <c r="W30" s="84"/>
      <c r="X30" s="84"/>
      <c r="Y30" s="84"/>
      <c r="Z30" s="84"/>
      <c r="AA30" s="84"/>
      <c r="AB30" s="84"/>
      <c r="AC30" s="84"/>
      <c r="AD30" s="84"/>
      <c r="AE30" s="84"/>
      <c r="AF30" s="84"/>
      <c r="AG30" s="85"/>
      <c r="AM30" s="51"/>
      <c r="AN30" s="53">
        <f>(H30/D30)*100</f>
        <v>100</v>
      </c>
    </row>
    <row r="31" spans="1:40" s="81" customFormat="1" ht="12.75" customHeight="1" hidden="1">
      <c r="A31" s="537" t="s">
        <v>39</v>
      </c>
      <c r="B31" s="537"/>
      <c r="C31" s="72">
        <f>SUM(D31:F31)</f>
        <v>0</v>
      </c>
      <c r="D31" s="73"/>
      <c r="E31" s="73"/>
      <c r="F31" s="73"/>
      <c r="G31" s="73"/>
      <c r="H31" s="73"/>
      <c r="I31" s="74"/>
      <c r="J31" s="548"/>
      <c r="K31" s="548"/>
      <c r="L31" s="36"/>
      <c r="M31" s="36"/>
      <c r="N31" s="76"/>
      <c r="O31" s="77"/>
      <c r="P31" s="83"/>
      <c r="Q31" s="84"/>
      <c r="R31" s="84"/>
      <c r="S31" s="84"/>
      <c r="T31" s="84"/>
      <c r="U31" s="84"/>
      <c r="V31" s="84"/>
      <c r="W31" s="84"/>
      <c r="X31" s="84"/>
      <c r="Y31" s="84"/>
      <c r="Z31" s="84"/>
      <c r="AA31" s="84"/>
      <c r="AB31" s="84"/>
      <c r="AC31" s="84"/>
      <c r="AD31" s="84"/>
      <c r="AE31" s="84"/>
      <c r="AF31" s="84"/>
      <c r="AG31" s="85"/>
      <c r="AM31" s="51"/>
      <c r="AN31" s="53" t="e">
        <f>(H31/D31)*100</f>
        <v>#DIV/0!</v>
      </c>
    </row>
    <row r="32" spans="1:40" s="81" customFormat="1" ht="12.75" customHeight="1" hidden="1">
      <c r="A32" s="537" t="s">
        <v>40</v>
      </c>
      <c r="B32" s="537"/>
      <c r="C32" s="72">
        <f>SUM(D32:F32)</f>
        <v>0</v>
      </c>
      <c r="D32" s="73"/>
      <c r="E32" s="73">
        <f>E40+E47+E54+E61+E68</f>
        <v>0</v>
      </c>
      <c r="F32" s="73">
        <f>F40+F47+F54+F61+F68</f>
        <v>0</v>
      </c>
      <c r="G32" s="73"/>
      <c r="H32" s="73"/>
      <c r="I32" s="74"/>
      <c r="J32" s="548"/>
      <c r="K32" s="548"/>
      <c r="L32" s="36"/>
      <c r="M32" s="36"/>
      <c r="N32" s="76"/>
      <c r="O32" s="77"/>
      <c r="P32" s="86"/>
      <c r="Q32" s="87"/>
      <c r="R32" s="87"/>
      <c r="S32" s="87"/>
      <c r="T32" s="87"/>
      <c r="U32" s="87"/>
      <c r="V32" s="87"/>
      <c r="W32" s="87"/>
      <c r="X32" s="87"/>
      <c r="Y32" s="87"/>
      <c r="Z32" s="87"/>
      <c r="AA32" s="87"/>
      <c r="AB32" s="87"/>
      <c r="AC32" s="87"/>
      <c r="AD32" s="87"/>
      <c r="AE32" s="87"/>
      <c r="AF32" s="87"/>
      <c r="AG32" s="88"/>
      <c r="AM32" s="51"/>
      <c r="AN32" s="53" t="e">
        <f>(H32/D32)*100</f>
        <v>#DIV/0!</v>
      </c>
    </row>
    <row r="33" spans="1:40" s="81" customFormat="1" ht="12.75" customHeight="1" hidden="1">
      <c r="A33" s="64"/>
      <c r="B33" s="89" t="s">
        <v>41</v>
      </c>
      <c r="C33" s="90" t="s">
        <v>34</v>
      </c>
      <c r="D33" s="91" t="s">
        <v>34</v>
      </c>
      <c r="E33" s="73"/>
      <c r="F33" s="73"/>
      <c r="G33" s="73"/>
      <c r="H33" s="73"/>
      <c r="I33" s="36" t="s">
        <v>34</v>
      </c>
      <c r="J33" s="75" t="s">
        <v>37</v>
      </c>
      <c r="K33" s="36" t="s">
        <v>34</v>
      </c>
      <c r="L33" s="92"/>
      <c r="M33" s="36" t="s">
        <v>42</v>
      </c>
      <c r="N33" s="93"/>
      <c r="O33" s="94"/>
      <c r="P33" s="95"/>
      <c r="Q33" s="96"/>
      <c r="R33" s="96"/>
      <c r="S33" s="96"/>
      <c r="T33" s="96"/>
      <c r="U33" s="96"/>
      <c r="V33" s="96"/>
      <c r="W33" s="96"/>
      <c r="X33" s="96"/>
      <c r="Y33" s="96"/>
      <c r="Z33" s="96"/>
      <c r="AA33" s="96"/>
      <c r="AB33" s="96"/>
      <c r="AC33" s="96"/>
      <c r="AD33" s="96"/>
      <c r="AE33" s="96"/>
      <c r="AF33" s="96"/>
      <c r="AG33" s="97"/>
      <c r="AM33" s="51"/>
      <c r="AN33" s="53" t="e">
        <f>(H33/D33)*100</f>
        <v>#VALUE!</v>
      </c>
    </row>
    <row r="34" spans="1:40" s="81" customFormat="1" ht="119.25" customHeight="1">
      <c r="A34" s="70" t="s">
        <v>43</v>
      </c>
      <c r="B34" s="71" t="s">
        <v>44</v>
      </c>
      <c r="C34" s="72"/>
      <c r="D34" s="73"/>
      <c r="E34" s="73"/>
      <c r="F34" s="73"/>
      <c r="G34" s="73"/>
      <c r="H34" s="73"/>
      <c r="I34" s="541" t="s">
        <v>45</v>
      </c>
      <c r="J34" s="548" t="s">
        <v>46</v>
      </c>
      <c r="K34" s="548" t="s">
        <v>47</v>
      </c>
      <c r="L34" s="565" t="s">
        <v>48</v>
      </c>
      <c r="M34" s="565" t="s">
        <v>49</v>
      </c>
      <c r="N34" s="666"/>
      <c r="O34" s="672"/>
      <c r="P34" s="78" t="s">
        <v>50</v>
      </c>
      <c r="Q34" s="79" t="s">
        <v>50</v>
      </c>
      <c r="R34" s="79" t="s">
        <v>50</v>
      </c>
      <c r="S34" s="79" t="s">
        <v>50</v>
      </c>
      <c r="T34" s="79" t="s">
        <v>50</v>
      </c>
      <c r="U34" s="79" t="s">
        <v>50</v>
      </c>
      <c r="V34" s="79" t="s">
        <v>50</v>
      </c>
      <c r="W34" s="79" t="s">
        <v>50</v>
      </c>
      <c r="X34" s="79" t="s">
        <v>50</v>
      </c>
      <c r="Y34" s="79" t="s">
        <v>50</v>
      </c>
      <c r="Z34" s="79" t="s">
        <v>50</v>
      </c>
      <c r="AA34" s="79" t="s">
        <v>50</v>
      </c>
      <c r="AB34" s="79" t="s">
        <v>50</v>
      </c>
      <c r="AC34" s="79" t="s">
        <v>50</v>
      </c>
      <c r="AD34" s="79" t="s">
        <v>50</v>
      </c>
      <c r="AE34" s="79" t="s">
        <v>50</v>
      </c>
      <c r="AF34" s="79" t="s">
        <v>50</v>
      </c>
      <c r="AG34" s="80" t="s">
        <v>50</v>
      </c>
      <c r="AI34" s="99"/>
      <c r="AM34" s="51"/>
      <c r="AN34" s="53"/>
    </row>
    <row r="35" spans="1:40" s="81" customFormat="1" ht="9.75" customHeight="1">
      <c r="A35" s="537" t="s">
        <v>27</v>
      </c>
      <c r="B35" s="537"/>
      <c r="C35" s="72">
        <f aca="true" t="shared" si="4" ref="C35:H35">SUM(C36:C40)</f>
        <v>1902360.48633</v>
      </c>
      <c r="D35" s="73">
        <f t="shared" si="4"/>
        <v>1902360.48633</v>
      </c>
      <c r="E35" s="73">
        <f t="shared" si="4"/>
        <v>0</v>
      </c>
      <c r="F35" s="73">
        <f t="shared" si="4"/>
        <v>0</v>
      </c>
      <c r="G35" s="73">
        <f t="shared" si="4"/>
        <v>1900668.73406</v>
      </c>
      <c r="H35" s="73">
        <f t="shared" si="4"/>
        <v>1900668.73406</v>
      </c>
      <c r="I35" s="541"/>
      <c r="J35" s="548"/>
      <c r="K35" s="548"/>
      <c r="L35" s="665"/>
      <c r="M35" s="665"/>
      <c r="N35" s="667"/>
      <c r="O35" s="673"/>
      <c r="P35" s="83"/>
      <c r="Q35" s="84"/>
      <c r="R35" s="84"/>
      <c r="S35" s="84"/>
      <c r="T35" s="84"/>
      <c r="U35" s="84"/>
      <c r="V35" s="84"/>
      <c r="W35" s="84"/>
      <c r="X35" s="84"/>
      <c r="Y35" s="84"/>
      <c r="Z35" s="84"/>
      <c r="AA35" s="84"/>
      <c r="AB35" s="84"/>
      <c r="AC35" s="84"/>
      <c r="AD35" s="84"/>
      <c r="AE35" s="84"/>
      <c r="AF35" s="84"/>
      <c r="AG35" s="85"/>
      <c r="AI35" s="100"/>
      <c r="AM35" s="51"/>
      <c r="AN35" s="53"/>
    </row>
    <row r="36" spans="1:40" s="81" customFormat="1" ht="12.75" customHeight="1" hidden="1">
      <c r="A36" s="537" t="s">
        <v>28</v>
      </c>
      <c r="B36" s="537"/>
      <c r="C36" s="72">
        <f>SUM(D36:F36)</f>
        <v>0</v>
      </c>
      <c r="D36" s="73"/>
      <c r="E36" s="73"/>
      <c r="F36" s="73"/>
      <c r="G36" s="73"/>
      <c r="H36" s="73"/>
      <c r="I36" s="541"/>
      <c r="J36" s="548"/>
      <c r="K36" s="548"/>
      <c r="L36" s="665"/>
      <c r="M36" s="665"/>
      <c r="N36" s="667"/>
      <c r="O36" s="673"/>
      <c r="P36" s="83"/>
      <c r="Q36" s="84"/>
      <c r="R36" s="84"/>
      <c r="S36" s="84"/>
      <c r="T36" s="84"/>
      <c r="U36" s="84"/>
      <c r="V36" s="84"/>
      <c r="W36" s="84"/>
      <c r="X36" s="84"/>
      <c r="Y36" s="84"/>
      <c r="Z36" s="84"/>
      <c r="AA36" s="84"/>
      <c r="AB36" s="84"/>
      <c r="AC36" s="84"/>
      <c r="AD36" s="84"/>
      <c r="AE36" s="84"/>
      <c r="AF36" s="84"/>
      <c r="AG36" s="85"/>
      <c r="AI36" s="100"/>
      <c r="AM36" s="51"/>
      <c r="AN36" s="53" t="e">
        <f>(H36/D36)*100</f>
        <v>#DIV/0!</v>
      </c>
    </row>
    <row r="37" spans="1:40" s="81" customFormat="1" ht="11.25" customHeight="1">
      <c r="A37" s="537" t="s">
        <v>29</v>
      </c>
      <c r="B37" s="537"/>
      <c r="C37" s="72">
        <f>SUM(D37:F37)</f>
        <v>1902360.48633</v>
      </c>
      <c r="D37" s="73">
        <f>2000.657+1900359.82933</f>
        <v>1902360.48633</v>
      </c>
      <c r="E37" s="73"/>
      <c r="F37" s="73"/>
      <c r="G37" s="73">
        <f>2000.657+1898668.07706</f>
        <v>1900668.73406</v>
      </c>
      <c r="H37" s="73">
        <f>G37</f>
        <v>1900668.73406</v>
      </c>
      <c r="I37" s="541"/>
      <c r="J37" s="548"/>
      <c r="K37" s="548"/>
      <c r="L37" s="665"/>
      <c r="M37" s="665"/>
      <c r="N37" s="667"/>
      <c r="O37" s="673"/>
      <c r="P37" s="83"/>
      <c r="Q37" s="84"/>
      <c r="R37" s="84"/>
      <c r="S37" s="84"/>
      <c r="T37" s="84"/>
      <c r="U37" s="84"/>
      <c r="V37" s="84"/>
      <c r="W37" s="84"/>
      <c r="X37" s="84"/>
      <c r="Y37" s="84"/>
      <c r="Z37" s="84"/>
      <c r="AA37" s="84"/>
      <c r="AB37" s="84"/>
      <c r="AC37" s="84"/>
      <c r="AD37" s="84"/>
      <c r="AE37" s="84"/>
      <c r="AF37" s="84"/>
      <c r="AG37" s="85"/>
      <c r="AI37" s="100"/>
      <c r="AM37" s="51"/>
      <c r="AN37" s="53">
        <f>(H37/D37)*100</f>
        <v>99.9110708889216</v>
      </c>
    </row>
    <row r="38" spans="1:40" s="81" customFormat="1" ht="9.75" customHeight="1">
      <c r="A38" s="537" t="s">
        <v>30</v>
      </c>
      <c r="B38" s="537"/>
      <c r="C38" s="72">
        <f>SUM(D38:F38)</f>
        <v>0</v>
      </c>
      <c r="D38" s="73"/>
      <c r="E38" s="73"/>
      <c r="F38" s="73"/>
      <c r="G38" s="73"/>
      <c r="H38" s="73"/>
      <c r="I38" s="541"/>
      <c r="J38" s="548"/>
      <c r="K38" s="548"/>
      <c r="L38" s="665"/>
      <c r="M38" s="665"/>
      <c r="N38" s="667"/>
      <c r="O38" s="673"/>
      <c r="P38" s="83"/>
      <c r="Q38" s="84"/>
      <c r="R38" s="84"/>
      <c r="S38" s="84"/>
      <c r="T38" s="84"/>
      <c r="U38" s="84"/>
      <c r="V38" s="84"/>
      <c r="W38" s="84"/>
      <c r="X38" s="84"/>
      <c r="Y38" s="84"/>
      <c r="Z38" s="84"/>
      <c r="AA38" s="84"/>
      <c r="AB38" s="84"/>
      <c r="AC38" s="84"/>
      <c r="AD38" s="84"/>
      <c r="AE38" s="84"/>
      <c r="AF38" s="84"/>
      <c r="AG38" s="85"/>
      <c r="AI38" s="100"/>
      <c r="AM38" s="51"/>
      <c r="AN38" s="53"/>
    </row>
    <row r="39" spans="1:40" s="81" customFormat="1" ht="12.75" customHeight="1">
      <c r="A39" s="537" t="s">
        <v>39</v>
      </c>
      <c r="B39" s="537"/>
      <c r="C39" s="72">
        <f>SUM(D39:F39)</f>
        <v>0</v>
      </c>
      <c r="D39" s="73"/>
      <c r="E39" s="73"/>
      <c r="F39" s="73"/>
      <c r="G39" s="73"/>
      <c r="H39" s="73"/>
      <c r="I39" s="541"/>
      <c r="J39" s="548"/>
      <c r="K39" s="548"/>
      <c r="L39" s="665"/>
      <c r="M39" s="665"/>
      <c r="N39" s="667"/>
      <c r="O39" s="673"/>
      <c r="P39" s="83"/>
      <c r="Q39" s="84"/>
      <c r="R39" s="84"/>
      <c r="S39" s="84"/>
      <c r="T39" s="84"/>
      <c r="U39" s="84"/>
      <c r="V39" s="84"/>
      <c r="W39" s="84"/>
      <c r="X39" s="84"/>
      <c r="Y39" s="84"/>
      <c r="Z39" s="84"/>
      <c r="AA39" s="84"/>
      <c r="AB39" s="84"/>
      <c r="AC39" s="84"/>
      <c r="AD39" s="84"/>
      <c r="AE39" s="84"/>
      <c r="AF39" s="84"/>
      <c r="AG39" s="85"/>
      <c r="AI39" s="100"/>
      <c r="AM39" s="51"/>
      <c r="AN39" s="53"/>
    </row>
    <row r="40" spans="1:40" s="81" customFormat="1" ht="9.75" customHeight="1">
      <c r="A40" s="537" t="s">
        <v>40</v>
      </c>
      <c r="B40" s="537"/>
      <c r="C40" s="72">
        <f>SUM(D40:F40)</f>
        <v>0</v>
      </c>
      <c r="D40" s="73"/>
      <c r="E40" s="73"/>
      <c r="F40" s="73"/>
      <c r="G40" s="73"/>
      <c r="H40" s="73"/>
      <c r="I40" s="541"/>
      <c r="J40" s="548"/>
      <c r="K40" s="548"/>
      <c r="L40" s="564"/>
      <c r="M40" s="564"/>
      <c r="N40" s="668"/>
      <c r="O40" s="674"/>
      <c r="P40" s="86"/>
      <c r="Q40" s="87"/>
      <c r="R40" s="87"/>
      <c r="S40" s="87"/>
      <c r="T40" s="87"/>
      <c r="U40" s="87"/>
      <c r="V40" s="87"/>
      <c r="W40" s="87"/>
      <c r="X40" s="87"/>
      <c r="Y40" s="87"/>
      <c r="Z40" s="87"/>
      <c r="AA40" s="87"/>
      <c r="AB40" s="87"/>
      <c r="AC40" s="87"/>
      <c r="AD40" s="87"/>
      <c r="AE40" s="87"/>
      <c r="AF40" s="87"/>
      <c r="AG40" s="88"/>
      <c r="AI40" s="100"/>
      <c r="AM40" s="51"/>
      <c r="AN40" s="53"/>
    </row>
    <row r="41" spans="1:40" s="81" customFormat="1" ht="128.25" customHeight="1">
      <c r="A41" s="70" t="s">
        <v>51</v>
      </c>
      <c r="B41" s="71" t="s">
        <v>52</v>
      </c>
      <c r="C41" s="72"/>
      <c r="D41" s="73"/>
      <c r="E41" s="73"/>
      <c r="F41" s="73"/>
      <c r="G41" s="73"/>
      <c r="H41" s="73"/>
      <c r="I41" s="541" t="s">
        <v>53</v>
      </c>
      <c r="J41" s="556" t="s">
        <v>54</v>
      </c>
      <c r="K41" s="548" t="s">
        <v>55</v>
      </c>
      <c r="L41" s="554"/>
      <c r="M41" s="554"/>
      <c r="N41" s="560"/>
      <c r="O41" s="561"/>
      <c r="P41" s="78" t="s">
        <v>50</v>
      </c>
      <c r="Q41" s="79" t="s">
        <v>50</v>
      </c>
      <c r="R41" s="79" t="s">
        <v>50</v>
      </c>
      <c r="S41" s="79" t="s">
        <v>50</v>
      </c>
      <c r="T41" s="79" t="s">
        <v>50</v>
      </c>
      <c r="U41" s="79" t="s">
        <v>50</v>
      </c>
      <c r="V41" s="79" t="s">
        <v>50</v>
      </c>
      <c r="W41" s="79" t="s">
        <v>50</v>
      </c>
      <c r="X41" s="79" t="s">
        <v>50</v>
      </c>
      <c r="Y41" s="79" t="s">
        <v>50</v>
      </c>
      <c r="Z41" s="79" t="s">
        <v>50</v>
      </c>
      <c r="AA41" s="79" t="s">
        <v>50</v>
      </c>
      <c r="AB41" s="79" t="s">
        <v>50</v>
      </c>
      <c r="AC41" s="79" t="s">
        <v>50</v>
      </c>
      <c r="AD41" s="79" t="s">
        <v>50</v>
      </c>
      <c r="AE41" s="79" t="s">
        <v>50</v>
      </c>
      <c r="AF41" s="79" t="s">
        <v>50</v>
      </c>
      <c r="AG41" s="80" t="s">
        <v>50</v>
      </c>
      <c r="AI41" s="100"/>
      <c r="AJ41" s="102"/>
      <c r="AM41" s="51"/>
      <c r="AN41" s="53"/>
    </row>
    <row r="42" spans="1:40" s="81" customFormat="1" ht="10.5" customHeight="1">
      <c r="A42" s="537" t="s">
        <v>27</v>
      </c>
      <c r="B42" s="537"/>
      <c r="C42" s="72">
        <f aca="true" t="shared" si="5" ref="C42:H42">SUM(C43:C47)</f>
        <v>3492.4</v>
      </c>
      <c r="D42" s="73">
        <f t="shared" si="5"/>
        <v>0</v>
      </c>
      <c r="E42" s="73">
        <f t="shared" si="5"/>
        <v>1746.2</v>
      </c>
      <c r="F42" s="73">
        <f t="shared" si="5"/>
        <v>1746.2</v>
      </c>
      <c r="G42" s="73">
        <f t="shared" si="5"/>
        <v>0</v>
      </c>
      <c r="H42" s="73">
        <f t="shared" si="5"/>
        <v>0</v>
      </c>
      <c r="I42" s="541"/>
      <c r="J42" s="556"/>
      <c r="K42" s="548"/>
      <c r="L42" s="554"/>
      <c r="M42" s="554"/>
      <c r="N42" s="560"/>
      <c r="O42" s="561"/>
      <c r="P42" s="83"/>
      <c r="Q42" s="84"/>
      <c r="R42" s="84"/>
      <c r="S42" s="84"/>
      <c r="T42" s="84"/>
      <c r="U42" s="84"/>
      <c r="V42" s="84"/>
      <c r="W42" s="84"/>
      <c r="X42" s="84"/>
      <c r="Y42" s="84"/>
      <c r="Z42" s="84"/>
      <c r="AA42" s="84"/>
      <c r="AB42" s="84"/>
      <c r="AC42" s="84"/>
      <c r="AD42" s="84"/>
      <c r="AE42" s="84"/>
      <c r="AF42" s="84"/>
      <c r="AG42" s="85"/>
      <c r="AI42" s="100"/>
      <c r="AJ42" s="103"/>
      <c r="AM42" s="51"/>
      <c r="AN42" s="53"/>
    </row>
    <row r="43" spans="1:40" s="81" customFormat="1" ht="12.75" customHeight="1" hidden="1">
      <c r="A43" s="537" t="s">
        <v>28</v>
      </c>
      <c r="B43" s="537"/>
      <c r="C43" s="72">
        <f>SUM(D43:F43)</f>
        <v>0</v>
      </c>
      <c r="D43" s="73"/>
      <c r="E43" s="73"/>
      <c r="F43" s="73"/>
      <c r="G43" s="73"/>
      <c r="H43" s="73"/>
      <c r="I43" s="541"/>
      <c r="J43" s="556"/>
      <c r="K43" s="548"/>
      <c r="L43" s="554"/>
      <c r="M43" s="554"/>
      <c r="N43" s="560"/>
      <c r="O43" s="561"/>
      <c r="P43" s="83"/>
      <c r="Q43" s="84"/>
      <c r="R43" s="84"/>
      <c r="S43" s="84"/>
      <c r="T43" s="84"/>
      <c r="U43" s="84"/>
      <c r="V43" s="84"/>
      <c r="W43" s="84"/>
      <c r="X43" s="84"/>
      <c r="Y43" s="84"/>
      <c r="Z43" s="84"/>
      <c r="AA43" s="84"/>
      <c r="AB43" s="84"/>
      <c r="AC43" s="84"/>
      <c r="AD43" s="84"/>
      <c r="AE43" s="84"/>
      <c r="AF43" s="84"/>
      <c r="AG43" s="85"/>
      <c r="AI43" s="100"/>
      <c r="AM43" s="51"/>
      <c r="AN43" s="53"/>
    </row>
    <row r="44" spans="1:40" s="81" customFormat="1" ht="11.25" customHeight="1">
      <c r="A44" s="537" t="s">
        <v>29</v>
      </c>
      <c r="B44" s="537"/>
      <c r="C44" s="72">
        <f>SUM(D44:F44)</f>
        <v>3492.4</v>
      </c>
      <c r="D44" s="73">
        <v>0</v>
      </c>
      <c r="E44" s="73">
        <v>1746.2</v>
      </c>
      <c r="F44" s="73">
        <v>1746.2</v>
      </c>
      <c r="G44" s="73">
        <v>0</v>
      </c>
      <c r="H44" s="73">
        <v>0</v>
      </c>
      <c r="I44" s="541"/>
      <c r="J44" s="556"/>
      <c r="K44" s="548"/>
      <c r="L44" s="554"/>
      <c r="M44" s="554"/>
      <c r="N44" s="560"/>
      <c r="O44" s="561"/>
      <c r="P44" s="83"/>
      <c r="Q44" s="84"/>
      <c r="R44" s="84"/>
      <c r="S44" s="84"/>
      <c r="T44" s="84"/>
      <c r="U44" s="84"/>
      <c r="V44" s="84"/>
      <c r="W44" s="84"/>
      <c r="X44" s="84"/>
      <c r="Y44" s="84"/>
      <c r="Z44" s="84"/>
      <c r="AA44" s="84"/>
      <c r="AB44" s="84"/>
      <c r="AC44" s="84"/>
      <c r="AD44" s="84"/>
      <c r="AE44" s="84"/>
      <c r="AF44" s="84"/>
      <c r="AG44" s="85"/>
      <c r="AI44" s="100"/>
      <c r="AM44" s="51"/>
      <c r="AN44" s="53"/>
    </row>
    <row r="45" spans="1:40" s="81" customFormat="1" ht="12.75" customHeight="1" hidden="1">
      <c r="A45" s="537" t="s">
        <v>30</v>
      </c>
      <c r="B45" s="537"/>
      <c r="C45" s="72">
        <f>SUM(D45:F45)</f>
        <v>0</v>
      </c>
      <c r="D45" s="73"/>
      <c r="E45" s="73"/>
      <c r="F45" s="73"/>
      <c r="G45" s="73"/>
      <c r="H45" s="73"/>
      <c r="I45" s="541"/>
      <c r="J45" s="556"/>
      <c r="K45" s="548"/>
      <c r="L45" s="554"/>
      <c r="M45" s="554"/>
      <c r="N45" s="560"/>
      <c r="O45" s="561"/>
      <c r="P45" s="83"/>
      <c r="Q45" s="84"/>
      <c r="R45" s="84"/>
      <c r="S45" s="84"/>
      <c r="T45" s="84"/>
      <c r="U45" s="84"/>
      <c r="V45" s="84"/>
      <c r="W45" s="84"/>
      <c r="X45" s="84"/>
      <c r="Y45" s="84"/>
      <c r="Z45" s="84"/>
      <c r="AA45" s="84"/>
      <c r="AB45" s="84"/>
      <c r="AC45" s="84"/>
      <c r="AD45" s="84"/>
      <c r="AE45" s="84"/>
      <c r="AF45" s="84"/>
      <c r="AG45" s="85"/>
      <c r="AI45" s="100"/>
      <c r="AM45" s="51"/>
      <c r="AN45" s="53" t="e">
        <f>(H45/D45)*100</f>
        <v>#DIV/0!</v>
      </c>
    </row>
    <row r="46" spans="1:40" s="81" customFormat="1" ht="12.75" customHeight="1" hidden="1">
      <c r="A46" s="537" t="s">
        <v>39</v>
      </c>
      <c r="B46" s="537"/>
      <c r="C46" s="72">
        <f>SUM(D46:F46)</f>
        <v>0</v>
      </c>
      <c r="D46" s="73"/>
      <c r="E46" s="73"/>
      <c r="F46" s="73"/>
      <c r="G46" s="73"/>
      <c r="H46" s="73"/>
      <c r="I46" s="98"/>
      <c r="J46" s="556"/>
      <c r="K46" s="31"/>
      <c r="L46" s="36"/>
      <c r="M46" s="36"/>
      <c r="N46" s="76"/>
      <c r="O46" s="77"/>
      <c r="P46" s="83"/>
      <c r="Q46" s="84"/>
      <c r="R46" s="84"/>
      <c r="S46" s="84"/>
      <c r="T46" s="84"/>
      <c r="U46" s="84"/>
      <c r="V46" s="84"/>
      <c r="W46" s="84"/>
      <c r="X46" s="84"/>
      <c r="Y46" s="84"/>
      <c r="Z46" s="84"/>
      <c r="AA46" s="84"/>
      <c r="AB46" s="84"/>
      <c r="AC46" s="84"/>
      <c r="AD46" s="84"/>
      <c r="AE46" s="84"/>
      <c r="AF46" s="84"/>
      <c r="AG46" s="85"/>
      <c r="AI46" s="100"/>
      <c r="AM46" s="51"/>
      <c r="AN46" s="53" t="e">
        <f>(H46/D46)*100</f>
        <v>#DIV/0!</v>
      </c>
    </row>
    <row r="47" spans="1:40" s="81" customFormat="1" ht="12.75" customHeight="1" hidden="1">
      <c r="A47" s="537" t="s">
        <v>40</v>
      </c>
      <c r="B47" s="537"/>
      <c r="C47" s="72">
        <f>SUM(D47:F47)</f>
        <v>0</v>
      </c>
      <c r="D47" s="73"/>
      <c r="E47" s="73"/>
      <c r="F47" s="73"/>
      <c r="G47" s="73"/>
      <c r="H47" s="73"/>
      <c r="I47" s="98"/>
      <c r="J47" s="556"/>
      <c r="K47" s="31"/>
      <c r="L47" s="36"/>
      <c r="M47" s="36"/>
      <c r="N47" s="76"/>
      <c r="O47" s="77"/>
      <c r="P47" s="86"/>
      <c r="Q47" s="87"/>
      <c r="R47" s="87"/>
      <c r="S47" s="87"/>
      <c r="T47" s="87"/>
      <c r="U47" s="87"/>
      <c r="V47" s="87"/>
      <c r="W47" s="87"/>
      <c r="X47" s="87"/>
      <c r="Y47" s="87"/>
      <c r="Z47" s="87"/>
      <c r="AA47" s="87"/>
      <c r="AB47" s="87"/>
      <c r="AC47" s="87"/>
      <c r="AD47" s="87"/>
      <c r="AE47" s="87"/>
      <c r="AF47" s="87"/>
      <c r="AG47" s="88"/>
      <c r="AI47" s="100"/>
      <c r="AM47" s="51"/>
      <c r="AN47" s="53" t="e">
        <f>(H47/D47)*100</f>
        <v>#DIV/0!</v>
      </c>
    </row>
    <row r="48" spans="1:40" s="81" customFormat="1" ht="55.5" customHeight="1">
      <c r="A48" s="70" t="s">
        <v>56</v>
      </c>
      <c r="B48" s="71" t="s">
        <v>57</v>
      </c>
      <c r="C48" s="72"/>
      <c r="D48" s="73"/>
      <c r="E48" s="73"/>
      <c r="F48" s="73"/>
      <c r="G48" s="73"/>
      <c r="H48" s="73"/>
      <c r="I48" s="541" t="s">
        <v>58</v>
      </c>
      <c r="J48" s="556" t="s">
        <v>54</v>
      </c>
      <c r="K48" s="548" t="s">
        <v>59</v>
      </c>
      <c r="L48" s="554" t="s">
        <v>48</v>
      </c>
      <c r="M48" s="554" t="s">
        <v>49</v>
      </c>
      <c r="N48" s="560"/>
      <c r="O48" s="561"/>
      <c r="P48" s="78" t="s">
        <v>50</v>
      </c>
      <c r="Q48" s="79" t="s">
        <v>50</v>
      </c>
      <c r="R48" s="79" t="s">
        <v>50</v>
      </c>
      <c r="S48" s="79" t="s">
        <v>50</v>
      </c>
      <c r="T48" s="79" t="s">
        <v>50</v>
      </c>
      <c r="U48" s="79" t="s">
        <v>50</v>
      </c>
      <c r="V48" s="79" t="s">
        <v>50</v>
      </c>
      <c r="W48" s="79" t="s">
        <v>50</v>
      </c>
      <c r="X48" s="79" t="s">
        <v>50</v>
      </c>
      <c r="Y48" s="79" t="s">
        <v>50</v>
      </c>
      <c r="Z48" s="79" t="s">
        <v>50</v>
      </c>
      <c r="AA48" s="79" t="s">
        <v>50</v>
      </c>
      <c r="AB48" s="79" t="s">
        <v>50</v>
      </c>
      <c r="AC48" s="79" t="s">
        <v>50</v>
      </c>
      <c r="AD48" s="79" t="s">
        <v>50</v>
      </c>
      <c r="AE48" s="79" t="s">
        <v>50</v>
      </c>
      <c r="AF48" s="79" t="s">
        <v>50</v>
      </c>
      <c r="AG48" s="80" t="s">
        <v>50</v>
      </c>
      <c r="AI48" s="100"/>
      <c r="AM48" s="51"/>
      <c r="AN48" s="53"/>
    </row>
    <row r="49" spans="1:40" ht="12.75" customHeight="1">
      <c r="A49" s="537" t="s">
        <v>27</v>
      </c>
      <c r="B49" s="537"/>
      <c r="C49" s="72">
        <f aca="true" t="shared" si="6" ref="C49:H49">SUM(C50:C54)</f>
        <v>114215.04443</v>
      </c>
      <c r="D49" s="73">
        <f t="shared" si="6"/>
        <v>114215.04443</v>
      </c>
      <c r="E49" s="73">
        <f t="shared" si="6"/>
        <v>0</v>
      </c>
      <c r="F49" s="73">
        <f t="shared" si="6"/>
        <v>0</v>
      </c>
      <c r="G49" s="73">
        <f t="shared" si="6"/>
        <v>108301.61175</v>
      </c>
      <c r="H49" s="73">
        <f t="shared" si="6"/>
        <v>108301.61175</v>
      </c>
      <c r="I49" s="541"/>
      <c r="J49" s="556"/>
      <c r="K49" s="548"/>
      <c r="L49" s="554"/>
      <c r="M49" s="554"/>
      <c r="N49" s="560"/>
      <c r="O49" s="561"/>
      <c r="P49" s="83"/>
      <c r="Q49" s="84"/>
      <c r="R49" s="84"/>
      <c r="S49" s="84"/>
      <c r="T49" s="84"/>
      <c r="U49" s="84"/>
      <c r="V49" s="84"/>
      <c r="W49" s="84"/>
      <c r="X49" s="84"/>
      <c r="Y49" s="84"/>
      <c r="Z49" s="84"/>
      <c r="AA49" s="84"/>
      <c r="AB49" s="84"/>
      <c r="AC49" s="84"/>
      <c r="AD49" s="84"/>
      <c r="AE49" s="84"/>
      <c r="AF49" s="84"/>
      <c r="AG49" s="85"/>
      <c r="AI49" s="100"/>
      <c r="AM49" s="51"/>
      <c r="AN49" s="53"/>
    </row>
    <row r="50" spans="1:40" s="104" customFormat="1" ht="12.75" customHeight="1" hidden="1">
      <c r="A50" s="537" t="s">
        <v>28</v>
      </c>
      <c r="B50" s="537"/>
      <c r="C50" s="72">
        <f>SUM(D50:F50)</f>
        <v>0</v>
      </c>
      <c r="D50" s="73"/>
      <c r="E50" s="73"/>
      <c r="F50" s="73"/>
      <c r="G50" s="73"/>
      <c r="H50" s="73"/>
      <c r="I50" s="541"/>
      <c r="J50" s="556"/>
      <c r="K50" s="548"/>
      <c r="L50" s="554"/>
      <c r="M50" s="554"/>
      <c r="N50" s="560"/>
      <c r="O50" s="561"/>
      <c r="P50" s="83"/>
      <c r="Q50" s="84"/>
      <c r="R50" s="84"/>
      <c r="S50" s="84"/>
      <c r="T50" s="84"/>
      <c r="U50" s="84"/>
      <c r="V50" s="84"/>
      <c r="W50" s="84"/>
      <c r="X50" s="84"/>
      <c r="Y50" s="84"/>
      <c r="Z50" s="84"/>
      <c r="AA50" s="84"/>
      <c r="AB50" s="84"/>
      <c r="AC50" s="84"/>
      <c r="AD50" s="84"/>
      <c r="AE50" s="84"/>
      <c r="AF50" s="84"/>
      <c r="AG50" s="85"/>
      <c r="AI50" s="100"/>
      <c r="AM50" s="51"/>
      <c r="AN50" s="53" t="e">
        <f>(H50/D50)*100</f>
        <v>#DIV/0!</v>
      </c>
    </row>
    <row r="51" spans="1:40" s="104" customFormat="1" ht="20.25" customHeight="1">
      <c r="A51" s="537" t="s">
        <v>29</v>
      </c>
      <c r="B51" s="537"/>
      <c r="C51" s="72">
        <f>SUM(D51:F51)</f>
        <v>114215.04443</v>
      </c>
      <c r="D51" s="73">
        <f>112505.04443+1710</f>
        <v>114215.04443</v>
      </c>
      <c r="E51" s="73"/>
      <c r="F51" s="73"/>
      <c r="G51" s="73">
        <f>107179.36039+1122.25136</f>
        <v>108301.61175</v>
      </c>
      <c r="H51" s="73">
        <f>G51</f>
        <v>108301.61175</v>
      </c>
      <c r="I51" s="541"/>
      <c r="J51" s="556"/>
      <c r="K51" s="548"/>
      <c r="L51" s="554"/>
      <c r="M51" s="554"/>
      <c r="N51" s="560"/>
      <c r="O51" s="561"/>
      <c r="P51" s="83"/>
      <c r="Q51" s="84"/>
      <c r="R51" s="84"/>
      <c r="S51" s="84"/>
      <c r="T51" s="84"/>
      <c r="U51" s="84"/>
      <c r="V51" s="84"/>
      <c r="W51" s="84"/>
      <c r="X51" s="84"/>
      <c r="Y51" s="84"/>
      <c r="Z51" s="84"/>
      <c r="AA51" s="84"/>
      <c r="AB51" s="84"/>
      <c r="AC51" s="84"/>
      <c r="AD51" s="84"/>
      <c r="AE51" s="84"/>
      <c r="AF51" s="84"/>
      <c r="AG51" s="85"/>
      <c r="AI51" s="100"/>
      <c r="AM51" s="51"/>
      <c r="AN51" s="53">
        <f>(H51/D51)*100</f>
        <v>94.82254486743713</v>
      </c>
    </row>
    <row r="52" spans="1:40" ht="12.75" customHeight="1" hidden="1">
      <c r="A52" s="537" t="s">
        <v>30</v>
      </c>
      <c r="B52" s="537"/>
      <c r="C52" s="72">
        <f>SUM(D52:F52)</f>
        <v>0</v>
      </c>
      <c r="D52" s="73"/>
      <c r="E52" s="73"/>
      <c r="F52" s="73"/>
      <c r="G52" s="73"/>
      <c r="H52" s="73"/>
      <c r="I52" s="541"/>
      <c r="J52" s="556"/>
      <c r="K52" s="548"/>
      <c r="L52" s="554"/>
      <c r="M52" s="554"/>
      <c r="N52" s="560"/>
      <c r="O52" s="561"/>
      <c r="P52" s="83"/>
      <c r="Q52" s="84"/>
      <c r="R52" s="84"/>
      <c r="S52" s="84"/>
      <c r="T52" s="84"/>
      <c r="U52" s="84"/>
      <c r="V52" s="84"/>
      <c r="W52" s="84"/>
      <c r="X52" s="84"/>
      <c r="Y52" s="84"/>
      <c r="Z52" s="84"/>
      <c r="AA52" s="84"/>
      <c r="AB52" s="84"/>
      <c r="AC52" s="84"/>
      <c r="AD52" s="84"/>
      <c r="AE52" s="84"/>
      <c r="AF52" s="84"/>
      <c r="AG52" s="85"/>
      <c r="AI52" s="100"/>
      <c r="AM52" s="51"/>
      <c r="AN52" s="53" t="e">
        <f>(H52/D52)*100</f>
        <v>#DIV/0!</v>
      </c>
    </row>
    <row r="53" spans="1:40" ht="12.75" customHeight="1" hidden="1">
      <c r="A53" s="537" t="s">
        <v>39</v>
      </c>
      <c r="B53" s="537"/>
      <c r="C53" s="72">
        <f>SUM(D53:F53)</f>
        <v>0</v>
      </c>
      <c r="D53" s="73"/>
      <c r="E53" s="73"/>
      <c r="F53" s="73"/>
      <c r="G53" s="73"/>
      <c r="H53" s="73"/>
      <c r="I53" s="98"/>
      <c r="J53" s="556"/>
      <c r="K53" s="31"/>
      <c r="L53" s="36"/>
      <c r="M53" s="36"/>
      <c r="N53" s="76"/>
      <c r="O53" s="77"/>
      <c r="P53" s="83"/>
      <c r="Q53" s="84"/>
      <c r="R53" s="84"/>
      <c r="S53" s="84"/>
      <c r="T53" s="84"/>
      <c r="U53" s="84"/>
      <c r="V53" s="84"/>
      <c r="W53" s="84"/>
      <c r="X53" s="84"/>
      <c r="Y53" s="84"/>
      <c r="Z53" s="84"/>
      <c r="AA53" s="84"/>
      <c r="AB53" s="84"/>
      <c r="AC53" s="84"/>
      <c r="AD53" s="84"/>
      <c r="AE53" s="84"/>
      <c r="AF53" s="84"/>
      <c r="AG53" s="85"/>
      <c r="AI53" s="100"/>
      <c r="AM53" s="51"/>
      <c r="AN53" s="53" t="e">
        <f>(H53/D53)*100</f>
        <v>#DIV/0!</v>
      </c>
    </row>
    <row r="54" spans="1:40" ht="12.75" customHeight="1" hidden="1">
      <c r="A54" s="537" t="s">
        <v>40</v>
      </c>
      <c r="B54" s="537"/>
      <c r="C54" s="72">
        <f>SUM(D54:F54)</f>
        <v>0</v>
      </c>
      <c r="D54" s="73"/>
      <c r="E54" s="73"/>
      <c r="F54" s="73"/>
      <c r="G54" s="73"/>
      <c r="H54" s="73"/>
      <c r="I54" s="98"/>
      <c r="J54" s="556"/>
      <c r="K54" s="31"/>
      <c r="L54" s="36"/>
      <c r="M54" s="36"/>
      <c r="N54" s="76"/>
      <c r="O54" s="77"/>
      <c r="P54" s="86"/>
      <c r="Q54" s="87"/>
      <c r="R54" s="87"/>
      <c r="S54" s="87"/>
      <c r="T54" s="87"/>
      <c r="U54" s="87"/>
      <c r="V54" s="87"/>
      <c r="W54" s="87"/>
      <c r="X54" s="87"/>
      <c r="Y54" s="87"/>
      <c r="Z54" s="87"/>
      <c r="AA54" s="87"/>
      <c r="AB54" s="87"/>
      <c r="AC54" s="87"/>
      <c r="AD54" s="87"/>
      <c r="AE54" s="87"/>
      <c r="AF54" s="87"/>
      <c r="AG54" s="88"/>
      <c r="AI54" s="100"/>
      <c r="AM54" s="51"/>
      <c r="AN54" s="53" t="e">
        <f>(H54/D54)*100</f>
        <v>#DIV/0!</v>
      </c>
    </row>
    <row r="55" spans="1:40" ht="71.25" customHeight="1">
      <c r="A55" s="70" t="s">
        <v>60</v>
      </c>
      <c r="B55" s="71" t="s">
        <v>61</v>
      </c>
      <c r="C55" s="105"/>
      <c r="D55" s="106"/>
      <c r="E55" s="107"/>
      <c r="F55" s="107"/>
      <c r="G55" s="107"/>
      <c r="H55" s="107"/>
      <c r="I55" s="541" t="s">
        <v>62</v>
      </c>
      <c r="J55" s="548" t="s">
        <v>63</v>
      </c>
      <c r="K55" s="548" t="s">
        <v>64</v>
      </c>
      <c r="L55" s="554"/>
      <c r="M55" s="554"/>
      <c r="N55" s="560"/>
      <c r="O55" s="561"/>
      <c r="P55" s="78"/>
      <c r="Q55" s="79"/>
      <c r="R55" s="79" t="s">
        <v>50</v>
      </c>
      <c r="S55" s="79" t="s">
        <v>50</v>
      </c>
      <c r="T55" s="79" t="s">
        <v>50</v>
      </c>
      <c r="U55" s="79" t="s">
        <v>50</v>
      </c>
      <c r="V55" s="79"/>
      <c r="W55" s="79"/>
      <c r="X55" s="79"/>
      <c r="Y55" s="79"/>
      <c r="Z55" s="79"/>
      <c r="AA55" s="79" t="s">
        <v>50</v>
      </c>
      <c r="AB55" s="79" t="s">
        <v>50</v>
      </c>
      <c r="AC55" s="79"/>
      <c r="AD55" s="79"/>
      <c r="AE55" s="79" t="s">
        <v>50</v>
      </c>
      <c r="AF55" s="79" t="s">
        <v>50</v>
      </c>
      <c r="AG55" s="80"/>
      <c r="AI55" s="100"/>
      <c r="AK55" s="108"/>
      <c r="AM55" s="51"/>
      <c r="AN55" s="53"/>
    </row>
    <row r="56" spans="1:40" ht="12.75" customHeight="1">
      <c r="A56" s="537" t="s">
        <v>27</v>
      </c>
      <c r="B56" s="537"/>
      <c r="C56" s="27">
        <f aca="true" t="shared" si="7" ref="C56:C61">SUM(D56:F56)</f>
        <v>0</v>
      </c>
      <c r="D56" s="73">
        <f>D57+D58</f>
        <v>0</v>
      </c>
      <c r="E56" s="73">
        <f>E57+E58</f>
        <v>0</v>
      </c>
      <c r="F56" s="73">
        <f>F57+F58</f>
        <v>0</v>
      </c>
      <c r="G56" s="73">
        <f>G57+G58</f>
        <v>0</v>
      </c>
      <c r="H56" s="73">
        <f>H57+H58</f>
        <v>0</v>
      </c>
      <c r="I56" s="541"/>
      <c r="J56" s="548"/>
      <c r="K56" s="548"/>
      <c r="L56" s="554"/>
      <c r="M56" s="554"/>
      <c r="N56" s="560"/>
      <c r="O56" s="561"/>
      <c r="P56" s="83"/>
      <c r="Q56" s="84"/>
      <c r="R56" s="84"/>
      <c r="S56" s="84"/>
      <c r="T56" s="84"/>
      <c r="U56" s="84"/>
      <c r="V56" s="84"/>
      <c r="W56" s="84"/>
      <c r="X56" s="84"/>
      <c r="Y56" s="84"/>
      <c r="Z56" s="84"/>
      <c r="AA56" s="84"/>
      <c r="AB56" s="84"/>
      <c r="AC56" s="84"/>
      <c r="AD56" s="84"/>
      <c r="AE56" s="84"/>
      <c r="AF56" s="84"/>
      <c r="AG56" s="85"/>
      <c r="AI56" s="100"/>
      <c r="AM56" s="51"/>
      <c r="AN56" s="53"/>
    </row>
    <row r="57" spans="1:40" ht="12.75" customHeight="1" hidden="1">
      <c r="A57" s="537" t="s">
        <v>28</v>
      </c>
      <c r="B57" s="537"/>
      <c r="C57" s="27">
        <f t="shared" si="7"/>
        <v>0</v>
      </c>
      <c r="D57" s="73"/>
      <c r="E57" s="29"/>
      <c r="F57" s="29"/>
      <c r="G57" s="29"/>
      <c r="H57" s="29"/>
      <c r="I57" s="541"/>
      <c r="J57" s="548"/>
      <c r="K57" s="548"/>
      <c r="L57" s="554"/>
      <c r="M57" s="554"/>
      <c r="N57" s="560"/>
      <c r="O57" s="561"/>
      <c r="P57" s="83"/>
      <c r="Q57" s="84"/>
      <c r="R57" s="84"/>
      <c r="S57" s="84"/>
      <c r="T57" s="84"/>
      <c r="U57" s="84"/>
      <c r="V57" s="84"/>
      <c r="W57" s="84"/>
      <c r="X57" s="84"/>
      <c r="Y57" s="84"/>
      <c r="Z57" s="84"/>
      <c r="AA57" s="84"/>
      <c r="AB57" s="84"/>
      <c r="AC57" s="84"/>
      <c r="AD57" s="84"/>
      <c r="AE57" s="84"/>
      <c r="AF57" s="84"/>
      <c r="AG57" s="85"/>
      <c r="AI57" s="100"/>
      <c r="AM57" s="51"/>
      <c r="AN57" s="53"/>
    </row>
    <row r="58" spans="1:40" ht="12.75" customHeight="1">
      <c r="A58" s="537" t="s">
        <v>29</v>
      </c>
      <c r="B58" s="537"/>
      <c r="C58" s="27">
        <f t="shared" si="7"/>
        <v>0</v>
      </c>
      <c r="D58" s="73">
        <v>0</v>
      </c>
      <c r="E58" s="29">
        <v>0</v>
      </c>
      <c r="F58" s="29">
        <v>0</v>
      </c>
      <c r="G58" s="73">
        <v>0</v>
      </c>
      <c r="H58" s="73">
        <v>0</v>
      </c>
      <c r="I58" s="541"/>
      <c r="J58" s="548"/>
      <c r="K58" s="548"/>
      <c r="L58" s="554"/>
      <c r="M58" s="554"/>
      <c r="N58" s="560"/>
      <c r="O58" s="561"/>
      <c r="P58" s="83"/>
      <c r="Q58" s="84"/>
      <c r="R58" s="84"/>
      <c r="S58" s="84"/>
      <c r="T58" s="84"/>
      <c r="U58" s="84"/>
      <c r="V58" s="84"/>
      <c r="W58" s="84"/>
      <c r="X58" s="84"/>
      <c r="Y58" s="84"/>
      <c r="Z58" s="84"/>
      <c r="AA58" s="84"/>
      <c r="AB58" s="84"/>
      <c r="AC58" s="84"/>
      <c r="AD58" s="84"/>
      <c r="AE58" s="84"/>
      <c r="AF58" s="84"/>
      <c r="AG58" s="85"/>
      <c r="AI58" s="100"/>
      <c r="AM58" s="51"/>
      <c r="AN58" s="53"/>
    </row>
    <row r="59" spans="1:40" ht="12.75" customHeight="1">
      <c r="A59" s="537" t="s">
        <v>30</v>
      </c>
      <c r="B59" s="537"/>
      <c r="C59" s="27">
        <f t="shared" si="7"/>
        <v>0</v>
      </c>
      <c r="D59" s="73"/>
      <c r="E59" s="29"/>
      <c r="F59" s="29"/>
      <c r="G59" s="29"/>
      <c r="H59" s="29"/>
      <c r="I59" s="541"/>
      <c r="J59" s="548"/>
      <c r="K59" s="548"/>
      <c r="L59" s="554"/>
      <c r="M59" s="554"/>
      <c r="N59" s="560"/>
      <c r="O59" s="561"/>
      <c r="P59" s="86"/>
      <c r="Q59" s="87"/>
      <c r="R59" s="87"/>
      <c r="S59" s="87"/>
      <c r="T59" s="87"/>
      <c r="U59" s="87"/>
      <c r="V59" s="87"/>
      <c r="W59" s="87"/>
      <c r="X59" s="87"/>
      <c r="Y59" s="87"/>
      <c r="Z59" s="87"/>
      <c r="AA59" s="87"/>
      <c r="AB59" s="87"/>
      <c r="AC59" s="87"/>
      <c r="AD59" s="87"/>
      <c r="AE59" s="87"/>
      <c r="AF59" s="87"/>
      <c r="AG59" s="88"/>
      <c r="AI59" s="100"/>
      <c r="AM59" s="51"/>
      <c r="AN59" s="53"/>
    </row>
    <row r="60" spans="1:40" ht="12.75" customHeight="1">
      <c r="A60" s="537" t="s">
        <v>39</v>
      </c>
      <c r="B60" s="537"/>
      <c r="C60" s="27">
        <f t="shared" si="7"/>
        <v>0</v>
      </c>
      <c r="D60" s="29"/>
      <c r="E60" s="29"/>
      <c r="F60" s="29"/>
      <c r="G60" s="29"/>
      <c r="H60" s="29"/>
      <c r="I60" s="109"/>
      <c r="J60" s="548"/>
      <c r="K60" s="548"/>
      <c r="L60" s="554"/>
      <c r="M60" s="554"/>
      <c r="N60" s="560"/>
      <c r="O60" s="561"/>
      <c r="P60" s="110"/>
      <c r="Q60" s="111"/>
      <c r="R60" s="111"/>
      <c r="S60" s="111"/>
      <c r="T60" s="111"/>
      <c r="U60" s="111"/>
      <c r="V60" s="111"/>
      <c r="W60" s="111"/>
      <c r="X60" s="111"/>
      <c r="Y60" s="111"/>
      <c r="Z60" s="111"/>
      <c r="AA60" s="111"/>
      <c r="AB60" s="111"/>
      <c r="AC60" s="111"/>
      <c r="AD60" s="111"/>
      <c r="AE60" s="111"/>
      <c r="AF60" s="111"/>
      <c r="AG60" s="112"/>
      <c r="AI60" s="100"/>
      <c r="AM60" s="51"/>
      <c r="AN60" s="53"/>
    </row>
    <row r="61" spans="1:40" ht="12.75" customHeight="1">
      <c r="A61" s="537" t="s">
        <v>40</v>
      </c>
      <c r="B61" s="537"/>
      <c r="C61" s="27">
        <f t="shared" si="7"/>
        <v>0</v>
      </c>
      <c r="D61" s="29"/>
      <c r="E61" s="29"/>
      <c r="F61" s="29"/>
      <c r="G61" s="29"/>
      <c r="H61" s="29"/>
      <c r="I61" s="109"/>
      <c r="J61" s="548"/>
      <c r="K61" s="548"/>
      <c r="L61" s="554"/>
      <c r="M61" s="554"/>
      <c r="N61" s="560"/>
      <c r="O61" s="561"/>
      <c r="P61" s="110"/>
      <c r="Q61" s="111"/>
      <c r="R61" s="111"/>
      <c r="S61" s="111"/>
      <c r="T61" s="111"/>
      <c r="U61" s="111"/>
      <c r="V61" s="111"/>
      <c r="W61" s="111"/>
      <c r="X61" s="111"/>
      <c r="Y61" s="111"/>
      <c r="Z61" s="111"/>
      <c r="AA61" s="111"/>
      <c r="AB61" s="111"/>
      <c r="AC61" s="111"/>
      <c r="AD61" s="111"/>
      <c r="AE61" s="111"/>
      <c r="AF61" s="111"/>
      <c r="AG61" s="112"/>
      <c r="AI61" s="100"/>
      <c r="AM61" s="51"/>
      <c r="AN61" s="53"/>
    </row>
    <row r="62" spans="1:40" ht="63.75" customHeight="1">
      <c r="A62" s="70" t="s">
        <v>65</v>
      </c>
      <c r="B62" s="71" t="s">
        <v>66</v>
      </c>
      <c r="C62" s="72"/>
      <c r="D62" s="73"/>
      <c r="E62" s="73"/>
      <c r="F62" s="73"/>
      <c r="G62" s="73"/>
      <c r="H62" s="73"/>
      <c r="I62" s="541" t="s">
        <v>67</v>
      </c>
      <c r="J62" s="548" t="s">
        <v>68</v>
      </c>
      <c r="K62" s="548" t="s">
        <v>69</v>
      </c>
      <c r="L62" s="554" t="s">
        <v>48</v>
      </c>
      <c r="M62" s="554" t="s">
        <v>49</v>
      </c>
      <c r="N62" s="560"/>
      <c r="O62" s="561"/>
      <c r="P62" s="78"/>
      <c r="Q62" s="79"/>
      <c r="R62" s="79"/>
      <c r="S62" s="79"/>
      <c r="T62" s="79"/>
      <c r="U62" s="79"/>
      <c r="V62" s="79"/>
      <c r="W62" s="79"/>
      <c r="X62" s="79"/>
      <c r="Y62" s="79"/>
      <c r="Z62" s="79"/>
      <c r="AA62" s="79"/>
      <c r="AB62" s="79"/>
      <c r="AC62" s="79"/>
      <c r="AD62" s="79"/>
      <c r="AE62" s="79"/>
      <c r="AF62" s="79"/>
      <c r="AG62" s="80"/>
      <c r="AI62" s="100"/>
      <c r="AM62" s="51"/>
      <c r="AN62" s="53"/>
    </row>
    <row r="63" spans="1:40" ht="12.75" customHeight="1">
      <c r="A63" s="537" t="s">
        <v>27</v>
      </c>
      <c r="B63" s="537"/>
      <c r="C63" s="72">
        <f aca="true" t="shared" si="8" ref="C63:H63">SUM(C64:C68)</f>
        <v>97092.97576</v>
      </c>
      <c r="D63" s="73">
        <f t="shared" si="8"/>
        <v>97092.97576</v>
      </c>
      <c r="E63" s="73">
        <f t="shared" si="8"/>
        <v>0</v>
      </c>
      <c r="F63" s="73">
        <f t="shared" si="8"/>
        <v>0</v>
      </c>
      <c r="G63" s="73">
        <f t="shared" si="8"/>
        <v>96940.18776</v>
      </c>
      <c r="H63" s="73">
        <f t="shared" si="8"/>
        <v>96940.18776</v>
      </c>
      <c r="I63" s="541"/>
      <c r="J63" s="548"/>
      <c r="K63" s="548"/>
      <c r="L63" s="554"/>
      <c r="M63" s="554"/>
      <c r="N63" s="560"/>
      <c r="O63" s="561"/>
      <c r="P63" s="83"/>
      <c r="Q63" s="84"/>
      <c r="R63" s="84"/>
      <c r="S63" s="84"/>
      <c r="T63" s="84"/>
      <c r="U63" s="84"/>
      <c r="V63" s="84"/>
      <c r="W63" s="84"/>
      <c r="X63" s="84"/>
      <c r="Y63" s="84"/>
      <c r="Z63" s="84"/>
      <c r="AA63" s="84"/>
      <c r="AB63" s="84"/>
      <c r="AC63" s="84"/>
      <c r="AD63" s="84"/>
      <c r="AE63" s="84"/>
      <c r="AF63" s="84"/>
      <c r="AG63" s="85"/>
      <c r="AI63" s="100"/>
      <c r="AM63" s="51"/>
      <c r="AN63" s="53"/>
    </row>
    <row r="64" spans="1:40" ht="12.75" customHeight="1" hidden="1">
      <c r="A64" s="537" t="s">
        <v>28</v>
      </c>
      <c r="B64" s="537"/>
      <c r="C64" s="72">
        <f>SUM(D64:F64)</f>
        <v>0</v>
      </c>
      <c r="D64" s="73"/>
      <c r="E64" s="73"/>
      <c r="F64" s="73"/>
      <c r="G64" s="73"/>
      <c r="H64" s="73"/>
      <c r="I64" s="541"/>
      <c r="J64" s="548"/>
      <c r="K64" s="548"/>
      <c r="L64" s="554"/>
      <c r="M64" s="554"/>
      <c r="N64" s="560"/>
      <c r="O64" s="561"/>
      <c r="P64" s="83"/>
      <c r="Q64" s="84"/>
      <c r="R64" s="84"/>
      <c r="S64" s="84"/>
      <c r="T64" s="84"/>
      <c r="U64" s="84"/>
      <c r="V64" s="84"/>
      <c r="W64" s="84"/>
      <c r="X64" s="84"/>
      <c r="Y64" s="84"/>
      <c r="Z64" s="84"/>
      <c r="AA64" s="84"/>
      <c r="AB64" s="84"/>
      <c r="AC64" s="84"/>
      <c r="AD64" s="84"/>
      <c r="AE64" s="84"/>
      <c r="AF64" s="84"/>
      <c r="AG64" s="85"/>
      <c r="AI64" s="100"/>
      <c r="AM64" s="51"/>
      <c r="AN64" s="53" t="e">
        <f>(H64/D64)*100</f>
        <v>#DIV/0!</v>
      </c>
    </row>
    <row r="65" spans="1:40" ht="12.75" customHeight="1">
      <c r="A65" s="537" t="s">
        <v>29</v>
      </c>
      <c r="B65" s="537"/>
      <c r="C65" s="72">
        <f>SUM(D65:F65)</f>
        <v>62596.5</v>
      </c>
      <c r="D65" s="73">
        <v>62596.5</v>
      </c>
      <c r="E65" s="73"/>
      <c r="F65" s="73"/>
      <c r="G65" s="73">
        <v>62443.712</v>
      </c>
      <c r="H65" s="73">
        <v>62443.712</v>
      </c>
      <c r="I65" s="541"/>
      <c r="J65" s="548"/>
      <c r="K65" s="548"/>
      <c r="L65" s="554"/>
      <c r="M65" s="554"/>
      <c r="N65" s="560"/>
      <c r="O65" s="561"/>
      <c r="P65" s="83"/>
      <c r="Q65" s="84"/>
      <c r="R65" s="84"/>
      <c r="S65" s="84"/>
      <c r="T65" s="84"/>
      <c r="U65" s="84"/>
      <c r="V65" s="84"/>
      <c r="W65" s="84"/>
      <c r="X65" s="84"/>
      <c r="Y65" s="84"/>
      <c r="Z65" s="84" t="s">
        <v>50</v>
      </c>
      <c r="AA65" s="84"/>
      <c r="AB65" s="84"/>
      <c r="AC65" s="84"/>
      <c r="AD65" s="84" t="s">
        <v>50</v>
      </c>
      <c r="AE65" s="84"/>
      <c r="AF65" s="84"/>
      <c r="AG65" s="85"/>
      <c r="AI65" s="100"/>
      <c r="AM65" s="51"/>
      <c r="AN65" s="53">
        <f>(H65/D65)*100</f>
        <v>99.75591606559472</v>
      </c>
    </row>
    <row r="66" spans="1:40" ht="43.5" customHeight="1">
      <c r="A66" s="537" t="s">
        <v>30</v>
      </c>
      <c r="B66" s="537"/>
      <c r="C66" s="72">
        <f>SUM(D66:F66)</f>
        <v>34496.47576</v>
      </c>
      <c r="D66" s="536">
        <v>34496.47576</v>
      </c>
      <c r="E66" s="113"/>
      <c r="F66" s="113"/>
      <c r="G66" s="536">
        <v>34496.47576</v>
      </c>
      <c r="H66" s="536">
        <v>34496.47576</v>
      </c>
      <c r="I66" s="541"/>
      <c r="J66" s="548"/>
      <c r="K66" s="548"/>
      <c r="L66" s="554"/>
      <c r="M66" s="554"/>
      <c r="N66" s="560"/>
      <c r="O66" s="561"/>
      <c r="P66" s="83"/>
      <c r="Q66" s="84"/>
      <c r="R66" s="84"/>
      <c r="S66" s="84"/>
      <c r="T66" s="84"/>
      <c r="U66" s="84"/>
      <c r="V66" s="84"/>
      <c r="W66" s="84"/>
      <c r="X66" s="84"/>
      <c r="Y66" s="84"/>
      <c r="Z66" s="84"/>
      <c r="AA66" s="84"/>
      <c r="AB66" s="84"/>
      <c r="AC66" s="84"/>
      <c r="AD66" s="84"/>
      <c r="AE66" s="84"/>
      <c r="AF66" s="84"/>
      <c r="AG66" s="85"/>
      <c r="AI66" s="100"/>
      <c r="AM66" s="51"/>
      <c r="AN66" s="53">
        <f>(H66/D66)*100</f>
        <v>100</v>
      </c>
    </row>
    <row r="67" spans="1:40" ht="12.75" customHeight="1" hidden="1">
      <c r="A67" s="537" t="s">
        <v>39</v>
      </c>
      <c r="B67" s="537"/>
      <c r="C67" s="72">
        <f>SUM(D67:F67)</f>
        <v>0</v>
      </c>
      <c r="D67" s="73"/>
      <c r="E67" s="73"/>
      <c r="F67" s="73"/>
      <c r="G67" s="73"/>
      <c r="H67" s="73"/>
      <c r="I67" s="98"/>
      <c r="J67" s="101"/>
      <c r="K67" s="31"/>
      <c r="L67" s="36"/>
      <c r="M67" s="36"/>
      <c r="N67" s="76"/>
      <c r="O67" s="77"/>
      <c r="P67" s="86"/>
      <c r="Q67" s="87"/>
      <c r="R67" s="87"/>
      <c r="S67" s="87"/>
      <c r="T67" s="87"/>
      <c r="U67" s="87"/>
      <c r="V67" s="87"/>
      <c r="W67" s="87"/>
      <c r="X67" s="87"/>
      <c r="Y67" s="87"/>
      <c r="Z67" s="87"/>
      <c r="AA67" s="87"/>
      <c r="AB67" s="87"/>
      <c r="AC67" s="87"/>
      <c r="AD67" s="87"/>
      <c r="AE67" s="87"/>
      <c r="AF67" s="87"/>
      <c r="AG67" s="88"/>
      <c r="AI67" s="100"/>
      <c r="AM67" s="51"/>
      <c r="AN67" s="53" t="e">
        <f>(H67/D67)*100</f>
        <v>#DIV/0!</v>
      </c>
    </row>
    <row r="68" spans="1:40" ht="12.75" customHeight="1" hidden="1">
      <c r="A68" s="537" t="s">
        <v>40</v>
      </c>
      <c r="B68" s="537"/>
      <c r="C68" s="72">
        <f>SUM(D68:F68)</f>
        <v>0</v>
      </c>
      <c r="D68" s="73"/>
      <c r="E68" s="73"/>
      <c r="F68" s="73"/>
      <c r="G68" s="73"/>
      <c r="H68" s="73"/>
      <c r="I68" s="98"/>
      <c r="J68" s="101"/>
      <c r="K68" s="31"/>
      <c r="L68" s="36"/>
      <c r="M68" s="36"/>
      <c r="N68" s="76"/>
      <c r="O68" s="77"/>
      <c r="P68" s="110"/>
      <c r="Q68" s="111"/>
      <c r="R68" s="111"/>
      <c r="S68" s="111"/>
      <c r="T68" s="111"/>
      <c r="U68" s="111"/>
      <c r="V68" s="111"/>
      <c r="W68" s="111"/>
      <c r="X68" s="111"/>
      <c r="Y68" s="111"/>
      <c r="Z68" s="111"/>
      <c r="AA68" s="111"/>
      <c r="AB68" s="111"/>
      <c r="AC68" s="111"/>
      <c r="AD68" s="111"/>
      <c r="AE68" s="111"/>
      <c r="AF68" s="111"/>
      <c r="AG68" s="112"/>
      <c r="AI68" s="100"/>
      <c r="AM68" s="51"/>
      <c r="AN68" s="53" t="e">
        <f>(H68/D68)*100</f>
        <v>#DIV/0!</v>
      </c>
    </row>
    <row r="69" spans="1:40" ht="48" customHeight="1">
      <c r="A69" s="70" t="s">
        <v>70</v>
      </c>
      <c r="B69" s="71" t="s">
        <v>71</v>
      </c>
      <c r="C69" s="72"/>
      <c r="D69" s="73"/>
      <c r="E69" s="73"/>
      <c r="F69" s="73"/>
      <c r="G69" s="73"/>
      <c r="H69" s="73"/>
      <c r="I69" s="541" t="s">
        <v>72</v>
      </c>
      <c r="J69" s="548" t="s">
        <v>54</v>
      </c>
      <c r="K69" s="548" t="s">
        <v>73</v>
      </c>
      <c r="L69" s="554"/>
      <c r="M69" s="554"/>
      <c r="N69" s="560"/>
      <c r="O69" s="561"/>
      <c r="P69" s="78" t="s">
        <v>50</v>
      </c>
      <c r="Q69" s="79" t="s">
        <v>50</v>
      </c>
      <c r="R69" s="79" t="s">
        <v>50</v>
      </c>
      <c r="S69" s="79" t="s">
        <v>50</v>
      </c>
      <c r="T69" s="79" t="s">
        <v>50</v>
      </c>
      <c r="U69" s="79" t="s">
        <v>50</v>
      </c>
      <c r="V69" s="79" t="s">
        <v>50</v>
      </c>
      <c r="W69" s="79" t="s">
        <v>50</v>
      </c>
      <c r="X69" s="79" t="s">
        <v>50</v>
      </c>
      <c r="Y69" s="79" t="s">
        <v>50</v>
      </c>
      <c r="Z69" s="79" t="s">
        <v>50</v>
      </c>
      <c r="AA69" s="79" t="s">
        <v>50</v>
      </c>
      <c r="AB69" s="79" t="s">
        <v>50</v>
      </c>
      <c r="AC69" s="79" t="s">
        <v>50</v>
      </c>
      <c r="AD69" s="79" t="s">
        <v>50</v>
      </c>
      <c r="AE69" s="79" t="s">
        <v>50</v>
      </c>
      <c r="AF69" s="79" t="s">
        <v>50</v>
      </c>
      <c r="AG69" s="80" t="s">
        <v>50</v>
      </c>
      <c r="AI69" s="100"/>
      <c r="AK69" s="114"/>
      <c r="AM69" s="51"/>
      <c r="AN69" s="53"/>
    </row>
    <row r="70" spans="1:40" ht="12.75" customHeight="1">
      <c r="A70" s="537" t="s">
        <v>27</v>
      </c>
      <c r="B70" s="537"/>
      <c r="C70" s="72">
        <f aca="true" t="shared" si="9" ref="C70:H70">SUM(C71:C75)</f>
        <v>0</v>
      </c>
      <c r="D70" s="73">
        <f t="shared" si="9"/>
        <v>0</v>
      </c>
      <c r="E70" s="73">
        <f t="shared" si="9"/>
        <v>0</v>
      </c>
      <c r="F70" s="73">
        <f t="shared" si="9"/>
        <v>0</v>
      </c>
      <c r="G70" s="73">
        <f t="shared" si="9"/>
        <v>0</v>
      </c>
      <c r="H70" s="73">
        <f t="shared" si="9"/>
        <v>0</v>
      </c>
      <c r="I70" s="541"/>
      <c r="J70" s="548"/>
      <c r="K70" s="548"/>
      <c r="L70" s="554"/>
      <c r="M70" s="554"/>
      <c r="N70" s="560"/>
      <c r="O70" s="561"/>
      <c r="P70" s="83"/>
      <c r="Q70" s="84"/>
      <c r="R70" s="84"/>
      <c r="S70" s="84"/>
      <c r="T70" s="84"/>
      <c r="U70" s="84"/>
      <c r="V70" s="84"/>
      <c r="W70" s="84"/>
      <c r="X70" s="84"/>
      <c r="Y70" s="84"/>
      <c r="Z70" s="84"/>
      <c r="AA70" s="84"/>
      <c r="AB70" s="84"/>
      <c r="AC70" s="84"/>
      <c r="AD70" s="84"/>
      <c r="AE70" s="84"/>
      <c r="AF70" s="84"/>
      <c r="AG70" s="85"/>
      <c r="AI70" s="100"/>
      <c r="AM70" s="51"/>
      <c r="AN70" s="53"/>
    </row>
    <row r="71" spans="1:40" ht="12.75" customHeight="1" hidden="1">
      <c r="A71" s="537" t="s">
        <v>28</v>
      </c>
      <c r="B71" s="537"/>
      <c r="C71" s="72">
        <f>SUM(D71:F71)</f>
        <v>0</v>
      </c>
      <c r="D71" s="73"/>
      <c r="E71" s="73"/>
      <c r="F71" s="73"/>
      <c r="G71" s="73"/>
      <c r="H71" s="73"/>
      <c r="I71" s="541"/>
      <c r="J71" s="548"/>
      <c r="K71" s="548"/>
      <c r="L71" s="554"/>
      <c r="M71" s="554"/>
      <c r="N71" s="560"/>
      <c r="O71" s="561"/>
      <c r="P71" s="83"/>
      <c r="Q71" s="84"/>
      <c r="R71" s="84"/>
      <c r="S71" s="84"/>
      <c r="T71" s="84"/>
      <c r="U71" s="84"/>
      <c r="V71" s="84"/>
      <c r="W71" s="84"/>
      <c r="X71" s="84"/>
      <c r="Y71" s="84"/>
      <c r="Z71" s="84"/>
      <c r="AA71" s="84"/>
      <c r="AB71" s="84"/>
      <c r="AC71" s="84"/>
      <c r="AD71" s="84"/>
      <c r="AE71" s="84"/>
      <c r="AF71" s="84"/>
      <c r="AG71" s="85"/>
      <c r="AI71" s="100"/>
      <c r="AM71" s="51"/>
      <c r="AN71" s="53"/>
    </row>
    <row r="72" spans="1:40" ht="33.75" customHeight="1">
      <c r="A72" s="537" t="s">
        <v>29</v>
      </c>
      <c r="B72" s="537"/>
      <c r="C72" s="72">
        <f>SUM(D72:F72)</f>
        <v>0</v>
      </c>
      <c r="D72" s="73">
        <v>0</v>
      </c>
      <c r="E72" s="73"/>
      <c r="F72" s="73"/>
      <c r="G72" s="73">
        <v>0</v>
      </c>
      <c r="H72" s="73">
        <v>0</v>
      </c>
      <c r="I72" s="541"/>
      <c r="J72" s="548"/>
      <c r="K72" s="548"/>
      <c r="L72" s="554"/>
      <c r="M72" s="554"/>
      <c r="N72" s="560"/>
      <c r="O72" s="561"/>
      <c r="P72" s="115"/>
      <c r="Q72" s="84"/>
      <c r="R72" s="84"/>
      <c r="S72" s="84"/>
      <c r="T72" s="84"/>
      <c r="U72" s="84"/>
      <c r="V72" s="84"/>
      <c r="W72" s="84"/>
      <c r="X72" s="84"/>
      <c r="Y72" s="84"/>
      <c r="Z72" s="84"/>
      <c r="AA72" s="84"/>
      <c r="AB72" s="84"/>
      <c r="AC72" s="84"/>
      <c r="AD72" s="84"/>
      <c r="AE72" s="84"/>
      <c r="AF72" s="84"/>
      <c r="AG72" s="85"/>
      <c r="AI72" s="100"/>
      <c r="AM72" s="51"/>
      <c r="AN72" s="53"/>
    </row>
    <row r="73" spans="1:40" ht="12.75" customHeight="1" hidden="1">
      <c r="A73" s="537" t="s">
        <v>30</v>
      </c>
      <c r="B73" s="537"/>
      <c r="C73" s="72">
        <f>SUM(D73:F73)</f>
        <v>0</v>
      </c>
      <c r="D73" s="73"/>
      <c r="E73" s="73"/>
      <c r="F73" s="73"/>
      <c r="G73" s="73"/>
      <c r="H73" s="73"/>
      <c r="I73" s="541"/>
      <c r="J73" s="548"/>
      <c r="K73" s="548"/>
      <c r="L73" s="36"/>
      <c r="M73" s="554"/>
      <c r="N73" s="560"/>
      <c r="O73" s="561"/>
      <c r="P73" s="86"/>
      <c r="Q73" s="86"/>
      <c r="R73" s="87"/>
      <c r="S73" s="87"/>
      <c r="T73" s="87"/>
      <c r="U73" s="87"/>
      <c r="V73" s="87"/>
      <c r="W73" s="87"/>
      <c r="X73" s="87"/>
      <c r="Y73" s="87"/>
      <c r="Z73" s="87"/>
      <c r="AA73" s="87"/>
      <c r="AB73" s="87"/>
      <c r="AC73" s="87"/>
      <c r="AD73" s="87"/>
      <c r="AE73" s="87"/>
      <c r="AF73" s="87"/>
      <c r="AG73" s="88"/>
      <c r="AI73" s="100"/>
      <c r="AM73" s="51"/>
      <c r="AN73" s="53" t="e">
        <f>(H73/D73)*100</f>
        <v>#DIV/0!</v>
      </c>
    </row>
    <row r="74" spans="1:40" ht="12.75" customHeight="1" hidden="1">
      <c r="A74" s="537" t="s">
        <v>39</v>
      </c>
      <c r="B74" s="537"/>
      <c r="C74" s="72">
        <f>SUM(D74:F74)</f>
        <v>0</v>
      </c>
      <c r="D74" s="73"/>
      <c r="E74" s="73"/>
      <c r="F74" s="73"/>
      <c r="G74" s="73"/>
      <c r="H74" s="73"/>
      <c r="I74" s="98"/>
      <c r="J74" s="101"/>
      <c r="K74" s="31"/>
      <c r="L74" s="36"/>
      <c r="M74" s="36"/>
      <c r="N74" s="76"/>
      <c r="O74" s="77"/>
      <c r="P74" s="116"/>
      <c r="Q74" s="117"/>
      <c r="R74" s="117"/>
      <c r="S74" s="117"/>
      <c r="T74" s="117"/>
      <c r="U74" s="117"/>
      <c r="V74" s="117"/>
      <c r="W74" s="117"/>
      <c r="X74" s="117"/>
      <c r="Y74" s="117"/>
      <c r="Z74" s="117"/>
      <c r="AA74" s="117"/>
      <c r="AB74" s="117"/>
      <c r="AC74" s="117"/>
      <c r="AD74" s="117"/>
      <c r="AE74" s="117"/>
      <c r="AF74" s="117"/>
      <c r="AG74" s="118"/>
      <c r="AI74" s="100"/>
      <c r="AM74" s="51"/>
      <c r="AN74" s="53" t="e">
        <f>(H74/D74)*100</f>
        <v>#DIV/0!</v>
      </c>
    </row>
    <row r="75" spans="1:40" ht="12.75" customHeight="1" hidden="1">
      <c r="A75" s="537" t="s">
        <v>40</v>
      </c>
      <c r="B75" s="537"/>
      <c r="C75" s="72">
        <f>SUM(D75:F75)</f>
        <v>0</v>
      </c>
      <c r="D75" s="73"/>
      <c r="E75" s="73"/>
      <c r="F75" s="73"/>
      <c r="G75" s="73"/>
      <c r="H75" s="73"/>
      <c r="I75" s="98"/>
      <c r="J75" s="101"/>
      <c r="K75" s="31"/>
      <c r="L75" s="36"/>
      <c r="M75" s="36"/>
      <c r="N75" s="76"/>
      <c r="O75" s="77"/>
      <c r="P75" s="86"/>
      <c r="Q75" s="87"/>
      <c r="R75" s="87"/>
      <c r="S75" s="87"/>
      <c r="T75" s="87"/>
      <c r="U75" s="87"/>
      <c r="V75" s="87"/>
      <c r="W75" s="87"/>
      <c r="X75" s="87"/>
      <c r="Y75" s="87"/>
      <c r="Z75" s="87"/>
      <c r="AA75" s="87"/>
      <c r="AB75" s="87"/>
      <c r="AC75" s="87"/>
      <c r="AD75" s="87"/>
      <c r="AE75" s="87"/>
      <c r="AF75" s="87"/>
      <c r="AG75" s="88"/>
      <c r="AI75" s="100"/>
      <c r="AM75" s="51"/>
      <c r="AN75" s="53" t="e">
        <f>(H75/D75)*100</f>
        <v>#DIV/0!</v>
      </c>
    </row>
    <row r="76" spans="1:40" ht="22.5" customHeight="1">
      <c r="A76" s="70" t="s">
        <v>74</v>
      </c>
      <c r="B76" s="71" t="s">
        <v>75</v>
      </c>
      <c r="C76" s="72"/>
      <c r="D76" s="73"/>
      <c r="E76" s="73"/>
      <c r="F76" s="73"/>
      <c r="G76" s="73"/>
      <c r="H76" s="73"/>
      <c r="I76" s="98"/>
      <c r="J76" s="548" t="s">
        <v>37</v>
      </c>
      <c r="K76" s="548" t="s">
        <v>76</v>
      </c>
      <c r="L76" s="554"/>
      <c r="M76" s="554"/>
      <c r="N76" s="677">
        <f>N91+N98+N105+N112+N119</f>
        <v>274926.95261</v>
      </c>
      <c r="O76" s="561"/>
      <c r="P76" s="78"/>
      <c r="Q76" s="79"/>
      <c r="R76" s="79"/>
      <c r="S76" s="79"/>
      <c r="T76" s="79"/>
      <c r="U76" s="79"/>
      <c r="V76" s="79"/>
      <c r="W76" s="79"/>
      <c r="X76" s="79"/>
      <c r="Y76" s="79"/>
      <c r="Z76" s="79"/>
      <c r="AA76" s="79"/>
      <c r="AB76" s="79"/>
      <c r="AC76" s="79"/>
      <c r="AD76" s="79"/>
      <c r="AE76" s="79"/>
      <c r="AF76" s="79"/>
      <c r="AG76" s="80"/>
      <c r="AI76" s="100"/>
      <c r="AM76" s="51"/>
      <c r="AN76" s="53"/>
    </row>
    <row r="77" spans="1:40" ht="12.75" customHeight="1">
      <c r="A77" s="537" t="s">
        <v>27</v>
      </c>
      <c r="B77" s="537"/>
      <c r="C77" s="72">
        <f aca="true" t="shared" si="10" ref="C77:H77">SUM(C78:C82)</f>
        <v>6001401.918820001</v>
      </c>
      <c r="D77" s="73">
        <f t="shared" si="10"/>
        <v>5427764.90282</v>
      </c>
      <c r="E77" s="73">
        <f t="shared" si="10"/>
        <v>286818.50800000003</v>
      </c>
      <c r="F77" s="73">
        <f t="shared" si="10"/>
        <v>286818.50800000003</v>
      </c>
      <c r="G77" s="73">
        <f t="shared" si="10"/>
        <v>5404621.23087</v>
      </c>
      <c r="H77" s="73">
        <f t="shared" si="10"/>
        <v>5404621.23087</v>
      </c>
      <c r="I77" s="98"/>
      <c r="J77" s="548"/>
      <c r="K77" s="548"/>
      <c r="L77" s="554"/>
      <c r="M77" s="554"/>
      <c r="N77" s="678"/>
      <c r="O77" s="561"/>
      <c r="P77" s="83"/>
      <c r="Q77" s="84"/>
      <c r="R77" s="84"/>
      <c r="S77" s="84"/>
      <c r="T77" s="84"/>
      <c r="U77" s="84"/>
      <c r="V77" s="84"/>
      <c r="W77" s="84"/>
      <c r="X77" s="84"/>
      <c r="Y77" s="84"/>
      <c r="Z77" s="84"/>
      <c r="AA77" s="84"/>
      <c r="AB77" s="84"/>
      <c r="AC77" s="84"/>
      <c r="AD77" s="84"/>
      <c r="AE77" s="84"/>
      <c r="AF77" s="84"/>
      <c r="AG77" s="85"/>
      <c r="AI77" s="100"/>
      <c r="AM77" s="51"/>
      <c r="AN77" s="53"/>
    </row>
    <row r="78" spans="1:40" ht="14.25" customHeight="1">
      <c r="A78" s="537" t="s">
        <v>28</v>
      </c>
      <c r="B78" s="537"/>
      <c r="C78" s="72">
        <f>SUM(D78:F78)</f>
        <v>0</v>
      </c>
      <c r="D78" s="73">
        <f>D93+D100+D107+D114+D121+D86</f>
        <v>0</v>
      </c>
      <c r="E78" s="73">
        <f>E93+E100+E107+E114+E121+E86</f>
        <v>0</v>
      </c>
      <c r="F78" s="73">
        <f>F93+F100+F107+F114+F121+F86</f>
        <v>0</v>
      </c>
      <c r="G78" s="73">
        <f>G93+G100+G107+G114+G121+G86</f>
        <v>0</v>
      </c>
      <c r="H78" s="73">
        <f>H93+H100+H107+H114+H121+H86</f>
        <v>0</v>
      </c>
      <c r="I78" s="98"/>
      <c r="J78" s="548"/>
      <c r="K78" s="548"/>
      <c r="L78" s="554"/>
      <c r="M78" s="554"/>
      <c r="N78" s="678"/>
      <c r="O78" s="561"/>
      <c r="P78" s="83"/>
      <c r="Q78" s="84"/>
      <c r="R78" s="84"/>
      <c r="S78" s="84"/>
      <c r="T78" s="84"/>
      <c r="U78" s="84"/>
      <c r="V78" s="84"/>
      <c r="W78" s="84"/>
      <c r="X78" s="84"/>
      <c r="Y78" s="84"/>
      <c r="Z78" s="84"/>
      <c r="AA78" s="84"/>
      <c r="AB78" s="84"/>
      <c r="AC78" s="84"/>
      <c r="AD78" s="84"/>
      <c r="AE78" s="84"/>
      <c r="AF78" s="84"/>
      <c r="AG78" s="85"/>
      <c r="AI78" s="100"/>
      <c r="AM78" s="51"/>
      <c r="AN78" s="53"/>
    </row>
    <row r="79" spans="1:40" ht="12" customHeight="1">
      <c r="A79" s="537" t="s">
        <v>29</v>
      </c>
      <c r="B79" s="537"/>
      <c r="C79" s="72">
        <f>SUM(D79:F79)</f>
        <v>5968013.284980001</v>
      </c>
      <c r="D79" s="73">
        <f>D87+D94+D101+D108+D115+D122+D129+D136</f>
        <v>5394376.26898</v>
      </c>
      <c r="E79" s="73">
        <f>E87+E94+E101+E108+E115+E122+E129+E136</f>
        <v>286818.50800000003</v>
      </c>
      <c r="F79" s="73">
        <f>F87+F94+F101+F108+F115+F122+F129+F136</f>
        <v>286818.50800000003</v>
      </c>
      <c r="G79" s="73">
        <f>G87+G94+G101+G108+G115+G122+G129+G136</f>
        <v>5371232.59703</v>
      </c>
      <c r="H79" s="73">
        <f>H87+H94+H101+H108+H115+H122+H129+H136</f>
        <v>5371232.59703</v>
      </c>
      <c r="I79" s="98"/>
      <c r="J79" s="548"/>
      <c r="K79" s="548"/>
      <c r="L79" s="554"/>
      <c r="M79" s="554"/>
      <c r="N79" s="678"/>
      <c r="O79" s="561"/>
      <c r="P79" s="83"/>
      <c r="Q79" s="84"/>
      <c r="R79" s="84"/>
      <c r="S79" s="84"/>
      <c r="T79" s="84"/>
      <c r="U79" s="84"/>
      <c r="V79" s="84"/>
      <c r="W79" s="84"/>
      <c r="X79" s="84"/>
      <c r="Y79" s="84"/>
      <c r="Z79" s="84"/>
      <c r="AA79" s="84"/>
      <c r="AB79" s="84"/>
      <c r="AC79" s="84"/>
      <c r="AD79" s="84"/>
      <c r="AE79" s="84"/>
      <c r="AF79" s="84"/>
      <c r="AG79" s="85"/>
      <c r="AI79" s="100"/>
      <c r="AM79" s="51"/>
      <c r="AN79" s="53">
        <f>(H79/D79)*100</f>
        <v>99.57096667351355</v>
      </c>
    </row>
    <row r="80" spans="1:40" ht="12.75" customHeight="1">
      <c r="A80" s="537" t="s">
        <v>30</v>
      </c>
      <c r="B80" s="537"/>
      <c r="C80" s="72">
        <f>SUM(D80:F80)</f>
        <v>33388.63384</v>
      </c>
      <c r="D80" s="73">
        <f>G80</f>
        <v>33388.63384</v>
      </c>
      <c r="E80" s="73">
        <f>E88+E95+E102+E109+E116+E123+E130</f>
        <v>0</v>
      </c>
      <c r="F80" s="73">
        <f>F88+F95+F102+F109+F116+F123+F130</f>
        <v>0</v>
      </c>
      <c r="G80" s="73">
        <f>G88+G95+G102+G109+G116+G123+G130</f>
        <v>33388.63384</v>
      </c>
      <c r="H80" s="73">
        <f>H88+H95+H102+H109+H116+H123+H130</f>
        <v>33388.63384</v>
      </c>
      <c r="I80" s="98"/>
      <c r="J80" s="548"/>
      <c r="K80" s="548"/>
      <c r="L80" s="554"/>
      <c r="M80" s="554"/>
      <c r="N80" s="678"/>
      <c r="O80" s="561"/>
      <c r="P80" s="86"/>
      <c r="Q80" s="87"/>
      <c r="R80" s="87"/>
      <c r="S80" s="87"/>
      <c r="T80" s="87"/>
      <c r="U80" s="87"/>
      <c r="V80" s="87"/>
      <c r="W80" s="87"/>
      <c r="X80" s="87"/>
      <c r="Y80" s="87"/>
      <c r="Z80" s="87"/>
      <c r="AA80" s="87"/>
      <c r="AB80" s="87"/>
      <c r="AC80" s="87"/>
      <c r="AD80" s="87"/>
      <c r="AE80" s="87"/>
      <c r="AF80" s="87"/>
      <c r="AG80" s="88"/>
      <c r="AI80" s="100"/>
      <c r="AM80" s="51"/>
      <c r="AN80" s="53">
        <f>(H80/D80)*100</f>
        <v>100</v>
      </c>
    </row>
    <row r="81" spans="1:40" ht="12.75" customHeight="1">
      <c r="A81" s="537" t="s">
        <v>39</v>
      </c>
      <c r="B81" s="537"/>
      <c r="C81" s="72">
        <f>SUM(D81:F81)</f>
        <v>0</v>
      </c>
      <c r="D81" s="73">
        <f>D89+D96+D103+D110+D117+D124+D131</f>
        <v>0</v>
      </c>
      <c r="E81" s="73"/>
      <c r="F81" s="73"/>
      <c r="G81" s="73"/>
      <c r="H81" s="73"/>
      <c r="I81" s="98"/>
      <c r="J81" s="548"/>
      <c r="K81" s="548"/>
      <c r="L81" s="554"/>
      <c r="M81" s="554"/>
      <c r="N81" s="670"/>
      <c r="O81" s="561"/>
      <c r="P81" s="110"/>
      <c r="Q81" s="111"/>
      <c r="R81" s="111"/>
      <c r="S81" s="111"/>
      <c r="T81" s="111"/>
      <c r="U81" s="111"/>
      <c r="V81" s="111"/>
      <c r="W81" s="111"/>
      <c r="X81" s="111"/>
      <c r="Y81" s="111"/>
      <c r="Z81" s="111"/>
      <c r="AA81" s="111"/>
      <c r="AB81" s="111"/>
      <c r="AC81" s="111"/>
      <c r="AD81" s="111"/>
      <c r="AE81" s="111"/>
      <c r="AF81" s="111"/>
      <c r="AG81" s="112"/>
      <c r="AI81" s="100"/>
      <c r="AM81" s="51"/>
      <c r="AN81" s="53"/>
    </row>
    <row r="82" spans="1:40" ht="12.75" customHeight="1">
      <c r="A82" s="537" t="s">
        <v>40</v>
      </c>
      <c r="B82" s="537"/>
      <c r="C82" s="72">
        <f>SUM(D82:F82)</f>
        <v>0</v>
      </c>
      <c r="D82" s="73">
        <f>D90+D97+D104+D111+D118+D125+D132</f>
        <v>0</v>
      </c>
      <c r="E82" s="73"/>
      <c r="F82" s="73"/>
      <c r="G82" s="73"/>
      <c r="H82" s="73"/>
      <c r="I82" s="98"/>
      <c r="J82" s="548"/>
      <c r="K82" s="548"/>
      <c r="L82" s="554"/>
      <c r="M82" s="554"/>
      <c r="N82" s="671"/>
      <c r="O82" s="561"/>
      <c r="P82" s="95"/>
      <c r="Q82" s="96"/>
      <c r="R82" s="96"/>
      <c r="S82" s="96"/>
      <c r="T82" s="96"/>
      <c r="U82" s="96"/>
      <c r="V82" s="96"/>
      <c r="W82" s="96"/>
      <c r="X82" s="96"/>
      <c r="Y82" s="96"/>
      <c r="Z82" s="96"/>
      <c r="AA82" s="96"/>
      <c r="AB82" s="96"/>
      <c r="AC82" s="96"/>
      <c r="AD82" s="96"/>
      <c r="AE82" s="96"/>
      <c r="AF82" s="96"/>
      <c r="AG82" s="97"/>
      <c r="AI82" s="100"/>
      <c r="AM82" s="51"/>
      <c r="AN82" s="53"/>
    </row>
    <row r="83" spans="1:40" ht="60" customHeight="1">
      <c r="A83" s="119"/>
      <c r="B83" s="120" t="s">
        <v>77</v>
      </c>
      <c r="C83" s="36" t="s">
        <v>34</v>
      </c>
      <c r="D83" s="91"/>
      <c r="E83" s="91" t="s">
        <v>34</v>
      </c>
      <c r="F83" s="91" t="s">
        <v>34</v>
      </c>
      <c r="G83" s="91" t="s">
        <v>34</v>
      </c>
      <c r="H83" s="91" t="s">
        <v>34</v>
      </c>
      <c r="I83" s="75" t="s">
        <v>37</v>
      </c>
      <c r="J83" s="36" t="s">
        <v>34</v>
      </c>
      <c r="K83" s="36" t="s">
        <v>34</v>
      </c>
      <c r="L83" s="36"/>
      <c r="M83" s="121">
        <v>42248</v>
      </c>
      <c r="N83" s="122"/>
      <c r="O83" s="77"/>
      <c r="P83" s="123"/>
      <c r="Q83" s="124"/>
      <c r="R83" s="124"/>
      <c r="S83" s="124"/>
      <c r="T83" s="124"/>
      <c r="U83" s="124"/>
      <c r="V83" s="124"/>
      <c r="W83" s="124"/>
      <c r="X83" s="124"/>
      <c r="Y83" s="124"/>
      <c r="Z83" s="124"/>
      <c r="AA83" s="124"/>
      <c r="AB83" s="124"/>
      <c r="AC83" s="124"/>
      <c r="AD83" s="124"/>
      <c r="AE83" s="124"/>
      <c r="AF83" s="124"/>
      <c r="AG83" s="124" t="s">
        <v>50</v>
      </c>
      <c r="AH83" s="124"/>
      <c r="AI83" s="124"/>
      <c r="AJ83" s="124"/>
      <c r="AK83" s="124"/>
      <c r="AL83" s="124"/>
      <c r="AM83" s="124"/>
      <c r="AN83" s="125"/>
    </row>
    <row r="84" spans="1:40" ht="160.5" customHeight="1">
      <c r="A84" s="70" t="s">
        <v>78</v>
      </c>
      <c r="B84" s="71" t="s">
        <v>79</v>
      </c>
      <c r="C84" s="72"/>
      <c r="D84" s="73"/>
      <c r="E84" s="73"/>
      <c r="F84" s="73"/>
      <c r="G84" s="73"/>
      <c r="H84" s="73"/>
      <c r="I84" s="541" t="s">
        <v>80</v>
      </c>
      <c r="J84" s="548" t="s">
        <v>54</v>
      </c>
      <c r="K84" s="548" t="s">
        <v>81</v>
      </c>
      <c r="L84" s="554" t="s">
        <v>48</v>
      </c>
      <c r="M84" s="554" t="s">
        <v>49</v>
      </c>
      <c r="N84" s="560"/>
      <c r="O84" s="561"/>
      <c r="P84" s="78" t="s">
        <v>50</v>
      </c>
      <c r="Q84" s="79" t="s">
        <v>50</v>
      </c>
      <c r="R84" s="79" t="s">
        <v>50</v>
      </c>
      <c r="S84" s="79" t="s">
        <v>50</v>
      </c>
      <c r="T84" s="79" t="s">
        <v>50</v>
      </c>
      <c r="U84" s="79" t="s">
        <v>50</v>
      </c>
      <c r="V84" s="79" t="s">
        <v>50</v>
      </c>
      <c r="W84" s="79" t="s">
        <v>50</v>
      </c>
      <c r="X84" s="79" t="s">
        <v>50</v>
      </c>
      <c r="Y84" s="79" t="s">
        <v>50</v>
      </c>
      <c r="Z84" s="79" t="s">
        <v>50</v>
      </c>
      <c r="AA84" s="79" t="s">
        <v>50</v>
      </c>
      <c r="AB84" s="79" t="s">
        <v>50</v>
      </c>
      <c r="AC84" s="79" t="s">
        <v>50</v>
      </c>
      <c r="AD84" s="79" t="s">
        <v>50</v>
      </c>
      <c r="AE84" s="79" t="s">
        <v>50</v>
      </c>
      <c r="AF84" s="79" t="s">
        <v>50</v>
      </c>
      <c r="AG84" s="80" t="s">
        <v>50</v>
      </c>
      <c r="AI84" s="100"/>
      <c r="AM84" s="51"/>
      <c r="AN84" s="53"/>
    </row>
    <row r="85" spans="1:40" ht="12.75" customHeight="1">
      <c r="A85" s="537" t="s">
        <v>27</v>
      </c>
      <c r="B85" s="537"/>
      <c r="C85" s="72">
        <f aca="true" t="shared" si="11" ref="C85:H85">SUM(C86:C90)</f>
        <v>4590064.20428</v>
      </c>
      <c r="D85" s="73">
        <f t="shared" si="11"/>
        <v>4590064.20428</v>
      </c>
      <c r="E85" s="73">
        <f t="shared" si="11"/>
        <v>0</v>
      </c>
      <c r="F85" s="73">
        <f t="shared" si="11"/>
        <v>0</v>
      </c>
      <c r="G85" s="73">
        <f t="shared" si="11"/>
        <v>4579066.62967</v>
      </c>
      <c r="H85" s="73">
        <f t="shared" si="11"/>
        <v>4579066.62967</v>
      </c>
      <c r="I85" s="541"/>
      <c r="J85" s="548"/>
      <c r="K85" s="548"/>
      <c r="L85" s="554"/>
      <c r="M85" s="554"/>
      <c r="N85" s="560"/>
      <c r="O85" s="561"/>
      <c r="P85" s="83"/>
      <c r="Q85" s="84"/>
      <c r="R85" s="84"/>
      <c r="S85" s="84"/>
      <c r="T85" s="84"/>
      <c r="U85" s="84"/>
      <c r="V85" s="84"/>
      <c r="W85" s="84"/>
      <c r="X85" s="84"/>
      <c r="Y85" s="84"/>
      <c r="Z85" s="84"/>
      <c r="AA85" s="84"/>
      <c r="AB85" s="84"/>
      <c r="AC85" s="84"/>
      <c r="AD85" s="84"/>
      <c r="AE85" s="84"/>
      <c r="AF85" s="84"/>
      <c r="AG85" s="85"/>
      <c r="AI85" s="100"/>
      <c r="AM85" s="51"/>
      <c r="AN85" s="53"/>
    </row>
    <row r="86" spans="1:40" ht="12.75" customHeight="1" hidden="1">
      <c r="A86" s="537" t="s">
        <v>28</v>
      </c>
      <c r="B86" s="537"/>
      <c r="C86" s="72"/>
      <c r="D86" s="73"/>
      <c r="E86" s="73"/>
      <c r="F86" s="73"/>
      <c r="G86" s="73"/>
      <c r="H86" s="73"/>
      <c r="I86" s="541"/>
      <c r="J86" s="548"/>
      <c r="K86" s="548"/>
      <c r="L86" s="554"/>
      <c r="M86" s="554"/>
      <c r="N86" s="560"/>
      <c r="O86" s="561"/>
      <c r="P86" s="83"/>
      <c r="Q86" s="84"/>
      <c r="R86" s="84"/>
      <c r="S86" s="84"/>
      <c r="T86" s="84"/>
      <c r="U86" s="84"/>
      <c r="V86" s="84"/>
      <c r="W86" s="84"/>
      <c r="X86" s="84"/>
      <c r="Y86" s="84"/>
      <c r="Z86" s="84"/>
      <c r="AA86" s="84"/>
      <c r="AB86" s="84"/>
      <c r="AC86" s="84"/>
      <c r="AD86" s="84"/>
      <c r="AE86" s="84"/>
      <c r="AF86" s="84"/>
      <c r="AG86" s="85"/>
      <c r="AI86" s="100"/>
      <c r="AM86" s="51"/>
      <c r="AN86" s="53" t="e">
        <f>(H86/D86)*100</f>
        <v>#DIV/0!</v>
      </c>
    </row>
    <row r="87" spans="1:40" ht="12.75" customHeight="1">
      <c r="A87" s="537" t="s">
        <v>29</v>
      </c>
      <c r="B87" s="537"/>
      <c r="C87" s="72">
        <f>SUM(D87:F87)</f>
        <v>4590064.20428</v>
      </c>
      <c r="D87" s="73">
        <v>4590064.20428</v>
      </c>
      <c r="E87" s="73"/>
      <c r="F87" s="73"/>
      <c r="G87" s="73">
        <v>4579066.62967</v>
      </c>
      <c r="H87" s="73">
        <f>G87</f>
        <v>4579066.62967</v>
      </c>
      <c r="I87" s="541"/>
      <c r="J87" s="548"/>
      <c r="K87" s="548"/>
      <c r="L87" s="554"/>
      <c r="M87" s="554"/>
      <c r="N87" s="560"/>
      <c r="O87" s="561"/>
      <c r="P87" s="83"/>
      <c r="Q87" s="84"/>
      <c r="R87" s="84"/>
      <c r="S87" s="84"/>
      <c r="T87" s="84"/>
      <c r="U87" s="84"/>
      <c r="V87" s="84"/>
      <c r="W87" s="84"/>
      <c r="X87" s="84"/>
      <c r="Y87" s="84"/>
      <c r="Z87" s="84"/>
      <c r="AA87" s="84"/>
      <c r="AB87" s="84"/>
      <c r="AC87" s="84"/>
      <c r="AD87" s="84"/>
      <c r="AE87" s="84"/>
      <c r="AF87" s="84"/>
      <c r="AG87" s="85"/>
      <c r="AI87" s="100"/>
      <c r="AM87" s="51"/>
      <c r="AN87" s="53">
        <f>(H87/D87)*100</f>
        <v>99.76040477604332</v>
      </c>
    </row>
    <row r="88" spans="1:40" ht="12.75" customHeight="1">
      <c r="A88" s="537" t="s">
        <v>30</v>
      </c>
      <c r="B88" s="537"/>
      <c r="C88" s="72"/>
      <c r="D88" s="73"/>
      <c r="E88" s="73"/>
      <c r="F88" s="73"/>
      <c r="G88" s="73"/>
      <c r="H88" s="73"/>
      <c r="I88" s="541"/>
      <c r="J88" s="548"/>
      <c r="K88" s="548"/>
      <c r="L88" s="554"/>
      <c r="M88" s="554"/>
      <c r="N88" s="560"/>
      <c r="O88" s="561"/>
      <c r="P88" s="86"/>
      <c r="Q88" s="87"/>
      <c r="R88" s="87"/>
      <c r="S88" s="87"/>
      <c r="T88" s="87"/>
      <c r="U88" s="87"/>
      <c r="V88" s="87"/>
      <c r="W88" s="87"/>
      <c r="X88" s="87"/>
      <c r="Y88" s="87"/>
      <c r="Z88" s="87"/>
      <c r="AA88" s="87"/>
      <c r="AB88" s="87"/>
      <c r="AC88" s="87"/>
      <c r="AD88" s="87"/>
      <c r="AE88" s="87"/>
      <c r="AF88" s="87"/>
      <c r="AG88" s="88"/>
      <c r="AI88" s="100"/>
      <c r="AM88" s="51"/>
      <c r="AN88" s="53"/>
    </row>
    <row r="89" spans="1:40" ht="12.75" customHeight="1">
      <c r="A89" s="537" t="s">
        <v>39</v>
      </c>
      <c r="B89" s="537"/>
      <c r="C89" s="72"/>
      <c r="D89" s="73"/>
      <c r="E89" s="73"/>
      <c r="F89" s="73"/>
      <c r="G89" s="73"/>
      <c r="H89" s="73"/>
      <c r="I89" s="98"/>
      <c r="J89" s="548"/>
      <c r="K89" s="548"/>
      <c r="L89" s="554"/>
      <c r="M89" s="554"/>
      <c r="N89" s="560"/>
      <c r="O89" s="561"/>
      <c r="P89" s="110"/>
      <c r="Q89" s="111"/>
      <c r="R89" s="111"/>
      <c r="S89" s="111"/>
      <c r="T89" s="111"/>
      <c r="U89" s="111"/>
      <c r="V89" s="111"/>
      <c r="W89" s="111"/>
      <c r="X89" s="111"/>
      <c r="Y89" s="111"/>
      <c r="Z89" s="111"/>
      <c r="AA89" s="111"/>
      <c r="AB89" s="111"/>
      <c r="AC89" s="111"/>
      <c r="AD89" s="111"/>
      <c r="AE89" s="111"/>
      <c r="AF89" s="111"/>
      <c r="AG89" s="112"/>
      <c r="AI89" s="100"/>
      <c r="AM89" s="51"/>
      <c r="AN89" s="53"/>
    </row>
    <row r="90" spans="1:40" ht="12.75" customHeight="1">
      <c r="A90" s="537" t="s">
        <v>40</v>
      </c>
      <c r="B90" s="537"/>
      <c r="C90" s="72"/>
      <c r="D90" s="73"/>
      <c r="E90" s="73"/>
      <c r="F90" s="73"/>
      <c r="G90" s="73"/>
      <c r="H90" s="73"/>
      <c r="I90" s="98"/>
      <c r="J90" s="548"/>
      <c r="K90" s="548"/>
      <c r="L90" s="554"/>
      <c r="M90" s="554"/>
      <c r="N90" s="560"/>
      <c r="O90" s="561"/>
      <c r="P90" s="110"/>
      <c r="Q90" s="111"/>
      <c r="R90" s="111"/>
      <c r="S90" s="111"/>
      <c r="T90" s="111"/>
      <c r="U90" s="111"/>
      <c r="V90" s="111"/>
      <c r="W90" s="111"/>
      <c r="X90" s="111"/>
      <c r="Y90" s="111"/>
      <c r="Z90" s="111"/>
      <c r="AA90" s="111"/>
      <c r="AB90" s="111"/>
      <c r="AC90" s="111"/>
      <c r="AD90" s="111"/>
      <c r="AE90" s="111"/>
      <c r="AF90" s="111"/>
      <c r="AG90" s="112"/>
      <c r="AI90" s="100"/>
      <c r="AM90" s="51"/>
      <c r="AN90" s="53"/>
    </row>
    <row r="91" spans="1:40" ht="42" customHeight="1">
      <c r="A91" s="70" t="s">
        <v>82</v>
      </c>
      <c r="B91" s="71" t="s">
        <v>83</v>
      </c>
      <c r="C91" s="72"/>
      <c r="D91" s="73"/>
      <c r="E91" s="73"/>
      <c r="F91" s="73"/>
      <c r="G91" s="73"/>
      <c r="H91" s="73"/>
      <c r="I91" s="541" t="s">
        <v>84</v>
      </c>
      <c r="J91" s="548" t="s">
        <v>54</v>
      </c>
      <c r="K91" s="548" t="s">
        <v>85</v>
      </c>
      <c r="L91" s="554" t="s">
        <v>48</v>
      </c>
      <c r="M91" s="554" t="s">
        <v>49</v>
      </c>
      <c r="N91" s="679">
        <v>255816.61221</v>
      </c>
      <c r="O91" s="561"/>
      <c r="P91" s="78" t="s">
        <v>50</v>
      </c>
      <c r="Q91" s="79" t="s">
        <v>50</v>
      </c>
      <c r="R91" s="79" t="s">
        <v>50</v>
      </c>
      <c r="S91" s="79" t="s">
        <v>50</v>
      </c>
      <c r="T91" s="79" t="s">
        <v>50</v>
      </c>
      <c r="U91" s="79" t="s">
        <v>50</v>
      </c>
      <c r="V91" s="79" t="s">
        <v>50</v>
      </c>
      <c r="W91" s="79" t="s">
        <v>50</v>
      </c>
      <c r="X91" s="79" t="s">
        <v>50</v>
      </c>
      <c r="Y91" s="79" t="s">
        <v>50</v>
      </c>
      <c r="Z91" s="79" t="s">
        <v>50</v>
      </c>
      <c r="AA91" s="79" t="s">
        <v>50</v>
      </c>
      <c r="AB91" s="79" t="s">
        <v>50</v>
      </c>
      <c r="AC91" s="79" t="s">
        <v>50</v>
      </c>
      <c r="AD91" s="79" t="s">
        <v>50</v>
      </c>
      <c r="AE91" s="79" t="s">
        <v>50</v>
      </c>
      <c r="AF91" s="79" t="s">
        <v>50</v>
      </c>
      <c r="AG91" s="79" t="s">
        <v>50</v>
      </c>
      <c r="AI91" s="100"/>
      <c r="AM91" s="51"/>
      <c r="AN91" s="53"/>
    </row>
    <row r="92" spans="1:40" ht="15" customHeight="1">
      <c r="A92" s="537" t="s">
        <v>27</v>
      </c>
      <c r="B92" s="537"/>
      <c r="C92" s="72">
        <f aca="true" t="shared" si="12" ref="C92:H92">SUM(C93:C97)</f>
        <v>1248050.7497</v>
      </c>
      <c r="D92" s="73">
        <f t="shared" si="12"/>
        <v>679285.1317</v>
      </c>
      <c r="E92" s="73">
        <f t="shared" si="12"/>
        <v>284382.809</v>
      </c>
      <c r="F92" s="73">
        <f t="shared" si="12"/>
        <v>284382.809</v>
      </c>
      <c r="G92" s="73">
        <f t="shared" si="12"/>
        <v>667672.22162</v>
      </c>
      <c r="H92" s="73">
        <f t="shared" si="12"/>
        <v>667672.2216199999</v>
      </c>
      <c r="I92" s="541"/>
      <c r="J92" s="548"/>
      <c r="K92" s="548"/>
      <c r="L92" s="554"/>
      <c r="M92" s="554"/>
      <c r="N92" s="680"/>
      <c r="O92" s="561"/>
      <c r="P92" s="83"/>
      <c r="Q92" s="84"/>
      <c r="R92" s="84"/>
      <c r="S92" s="84"/>
      <c r="T92" s="84"/>
      <c r="U92" s="84"/>
      <c r="V92" s="84"/>
      <c r="W92" s="84"/>
      <c r="X92" s="84"/>
      <c r="Y92" s="84"/>
      <c r="Z92" s="84"/>
      <c r="AA92" s="84"/>
      <c r="AB92" s="84"/>
      <c r="AC92" s="84"/>
      <c r="AD92" s="84"/>
      <c r="AE92" s="84"/>
      <c r="AF92" s="84"/>
      <c r="AG92" s="85"/>
      <c r="AI92" s="100"/>
      <c r="AM92" s="51"/>
      <c r="AN92" s="53"/>
    </row>
    <row r="93" spans="1:40" ht="12.75" customHeight="1" hidden="1">
      <c r="A93" s="537" t="s">
        <v>28</v>
      </c>
      <c r="B93" s="537"/>
      <c r="C93" s="72">
        <f>SUM(D93:F93)</f>
        <v>0</v>
      </c>
      <c r="D93" s="73"/>
      <c r="E93" s="73"/>
      <c r="F93" s="73"/>
      <c r="G93" s="73"/>
      <c r="H93" s="73"/>
      <c r="I93" s="541"/>
      <c r="J93" s="548"/>
      <c r="K93" s="548"/>
      <c r="L93" s="554"/>
      <c r="M93" s="554"/>
      <c r="N93" s="680"/>
      <c r="O93" s="561"/>
      <c r="P93" s="83"/>
      <c r="Q93" s="84"/>
      <c r="R93" s="84"/>
      <c r="S93" s="84"/>
      <c r="T93" s="84"/>
      <c r="U93" s="84"/>
      <c r="V93" s="84"/>
      <c r="W93" s="84"/>
      <c r="X93" s="84"/>
      <c r="Y93" s="84"/>
      <c r="Z93" s="84"/>
      <c r="AA93" s="84"/>
      <c r="AB93" s="84"/>
      <c r="AC93" s="84"/>
      <c r="AD93" s="84"/>
      <c r="AE93" s="84"/>
      <c r="AF93" s="84"/>
      <c r="AG93" s="85"/>
      <c r="AI93" s="100"/>
      <c r="AM93" s="51"/>
      <c r="AN93" s="53" t="e">
        <f>(H93/D93)*100</f>
        <v>#DIV/0!</v>
      </c>
    </row>
    <row r="94" spans="1:40" ht="15.75" customHeight="1">
      <c r="A94" s="537" t="s">
        <v>29</v>
      </c>
      <c r="B94" s="537"/>
      <c r="C94" s="72">
        <f>SUM(D94:F94)</f>
        <v>1248050.7497</v>
      </c>
      <c r="D94" s="73">
        <v>679285.1317</v>
      </c>
      <c r="E94" s="73">
        <f>121377.691-7300+42115.424+3200+64672.694+60317</f>
        <v>284382.809</v>
      </c>
      <c r="F94" s="73">
        <f>121377.691-7300+42115.424+3200+64672.694+60317</f>
        <v>284382.809</v>
      </c>
      <c r="G94" s="73">
        <v>667672.22162</v>
      </c>
      <c r="H94" s="73">
        <f>303856.5744+46330.78894+54440.88074+53602.60633+65631.812+1059.254+533.028+137+43094.7976699999+411+948.799+68164.63998+46890.25845-17389.21789-40</f>
        <v>667672.2216199999</v>
      </c>
      <c r="I94" s="541"/>
      <c r="J94" s="548"/>
      <c r="K94" s="548"/>
      <c r="L94" s="554"/>
      <c r="M94" s="554"/>
      <c r="N94" s="680"/>
      <c r="O94" s="561"/>
      <c r="P94" s="83"/>
      <c r="Q94" s="84"/>
      <c r="R94" s="84"/>
      <c r="S94" s="84"/>
      <c r="T94" s="84"/>
      <c r="U94" s="84"/>
      <c r="V94" s="84"/>
      <c r="W94" s="84"/>
      <c r="X94" s="84"/>
      <c r="Y94" s="84"/>
      <c r="Z94" s="84"/>
      <c r="AA94" s="84"/>
      <c r="AB94" s="84"/>
      <c r="AC94" s="84"/>
      <c r="AD94" s="84"/>
      <c r="AE94" s="84"/>
      <c r="AF94" s="84"/>
      <c r="AG94" s="85"/>
      <c r="AI94" s="100"/>
      <c r="AM94" s="51"/>
      <c r="AN94" s="53">
        <f>(H94/D94)*100</f>
        <v>98.29042186586105</v>
      </c>
    </row>
    <row r="95" spans="1:40" ht="15" customHeight="1">
      <c r="A95" s="537" t="s">
        <v>30</v>
      </c>
      <c r="B95" s="537"/>
      <c r="C95" s="72">
        <f>SUM(D95:F95)</f>
        <v>0</v>
      </c>
      <c r="D95" s="73"/>
      <c r="E95" s="73"/>
      <c r="F95" s="73"/>
      <c r="G95" s="73"/>
      <c r="H95" s="73"/>
      <c r="I95" s="541"/>
      <c r="J95" s="548"/>
      <c r="K95" s="548"/>
      <c r="L95" s="554"/>
      <c r="M95" s="554"/>
      <c r="N95" s="680"/>
      <c r="O95" s="561"/>
      <c r="P95" s="83"/>
      <c r="Q95" s="84"/>
      <c r="R95" s="84"/>
      <c r="S95" s="84"/>
      <c r="T95" s="84"/>
      <c r="U95" s="84"/>
      <c r="V95" s="84"/>
      <c r="W95" s="84"/>
      <c r="X95" s="84"/>
      <c r="Y95" s="84"/>
      <c r="Z95" s="84"/>
      <c r="AA95" s="84"/>
      <c r="AB95" s="84"/>
      <c r="AC95" s="84"/>
      <c r="AD95" s="84"/>
      <c r="AE95" s="84"/>
      <c r="AF95" s="84"/>
      <c r="AG95" s="85"/>
      <c r="AI95" s="100"/>
      <c r="AM95" s="51"/>
      <c r="AN95" s="53"/>
    </row>
    <row r="96" spans="1:40" ht="12.75" customHeight="1">
      <c r="A96" s="537" t="s">
        <v>39</v>
      </c>
      <c r="B96" s="537"/>
      <c r="C96" s="72">
        <f>SUM(D96:F96)</f>
        <v>0</v>
      </c>
      <c r="D96" s="73"/>
      <c r="E96" s="73"/>
      <c r="F96" s="73"/>
      <c r="G96" s="73"/>
      <c r="H96" s="73"/>
      <c r="I96" s="98"/>
      <c r="J96" s="548"/>
      <c r="K96" s="548"/>
      <c r="L96" s="554"/>
      <c r="M96" s="554"/>
      <c r="N96" s="667"/>
      <c r="O96" s="561"/>
      <c r="P96" s="83"/>
      <c r="Q96" s="84"/>
      <c r="R96" s="84"/>
      <c r="S96" s="84"/>
      <c r="T96" s="84"/>
      <c r="U96" s="84"/>
      <c r="V96" s="84"/>
      <c r="W96" s="84"/>
      <c r="X96" s="84"/>
      <c r="Y96" s="84"/>
      <c r="Z96" s="84"/>
      <c r="AA96" s="84"/>
      <c r="AB96" s="84"/>
      <c r="AC96" s="84"/>
      <c r="AD96" s="84"/>
      <c r="AE96" s="84"/>
      <c r="AF96" s="84"/>
      <c r="AG96" s="85"/>
      <c r="AI96" s="100"/>
      <c r="AM96" s="51"/>
      <c r="AN96" s="53"/>
    </row>
    <row r="97" spans="1:40" ht="12.75" customHeight="1">
      <c r="A97" s="537" t="s">
        <v>40</v>
      </c>
      <c r="B97" s="537"/>
      <c r="C97" s="72">
        <f>SUM(D97:F97)</f>
        <v>0</v>
      </c>
      <c r="D97" s="73"/>
      <c r="E97" s="73"/>
      <c r="F97" s="73"/>
      <c r="G97" s="73"/>
      <c r="H97" s="73"/>
      <c r="I97" s="98"/>
      <c r="J97" s="548"/>
      <c r="K97" s="548"/>
      <c r="L97" s="554"/>
      <c r="M97" s="554"/>
      <c r="N97" s="668"/>
      <c r="O97" s="561"/>
      <c r="P97" s="115"/>
      <c r="Q97" s="126"/>
      <c r="R97" s="126"/>
      <c r="S97" s="126"/>
      <c r="T97" s="126"/>
      <c r="U97" s="126"/>
      <c r="V97" s="126"/>
      <c r="W97" s="126"/>
      <c r="X97" s="126"/>
      <c r="Y97" s="126"/>
      <c r="Z97" s="126"/>
      <c r="AA97" s="126"/>
      <c r="AB97" s="126"/>
      <c r="AC97" s="126"/>
      <c r="AD97" s="126"/>
      <c r="AE97" s="126"/>
      <c r="AF97" s="126"/>
      <c r="AG97" s="127"/>
      <c r="AI97" s="100"/>
      <c r="AM97" s="51"/>
      <c r="AN97" s="53"/>
    </row>
    <row r="98" spans="1:40" ht="42.75" customHeight="1">
      <c r="A98" s="70" t="s">
        <v>86</v>
      </c>
      <c r="B98" s="71" t="s">
        <v>87</v>
      </c>
      <c r="C98" s="72"/>
      <c r="D98" s="73"/>
      <c r="E98" s="73"/>
      <c r="F98" s="73"/>
      <c r="G98" s="73"/>
      <c r="H98" s="73"/>
      <c r="I98" s="541" t="s">
        <v>88</v>
      </c>
      <c r="J98" s="556" t="s">
        <v>54</v>
      </c>
      <c r="K98" s="548" t="s">
        <v>89</v>
      </c>
      <c r="L98" s="554" t="s">
        <v>90</v>
      </c>
      <c r="M98" s="554" t="s">
        <v>49</v>
      </c>
      <c r="N98" s="666">
        <v>1464.524</v>
      </c>
      <c r="O98" s="561"/>
      <c r="P98" s="78" t="s">
        <v>50</v>
      </c>
      <c r="Q98" s="128"/>
      <c r="R98" s="79"/>
      <c r="S98" s="79"/>
      <c r="T98" s="79" t="s">
        <v>50</v>
      </c>
      <c r="U98" s="79" t="s">
        <v>50</v>
      </c>
      <c r="V98" s="79"/>
      <c r="W98" s="79" t="s">
        <v>50</v>
      </c>
      <c r="X98" s="79"/>
      <c r="Y98" s="79"/>
      <c r="Z98" s="79" t="s">
        <v>50</v>
      </c>
      <c r="AA98" s="79"/>
      <c r="AB98" s="79" t="s">
        <v>50</v>
      </c>
      <c r="AC98" s="79" t="s">
        <v>50</v>
      </c>
      <c r="AD98" s="79" t="s">
        <v>50</v>
      </c>
      <c r="AE98" s="79"/>
      <c r="AF98" s="79" t="s">
        <v>50</v>
      </c>
      <c r="AG98" s="80" t="s">
        <v>50</v>
      </c>
      <c r="AH98" s="129"/>
      <c r="AI98" s="100"/>
      <c r="AM98" s="51"/>
      <c r="AN98" s="53"/>
    </row>
    <row r="99" spans="1:40" ht="12.75" customHeight="1">
      <c r="A99" s="537" t="s">
        <v>27</v>
      </c>
      <c r="B99" s="537"/>
      <c r="C99" s="72">
        <f aca="true" t="shared" si="13" ref="C99:H99">SUM(C100:C104)</f>
        <v>1500</v>
      </c>
      <c r="D99" s="73">
        <f t="shared" si="13"/>
        <v>1500</v>
      </c>
      <c r="E99" s="73">
        <f t="shared" si="13"/>
        <v>0</v>
      </c>
      <c r="F99" s="73">
        <f t="shared" si="13"/>
        <v>0</v>
      </c>
      <c r="G99" s="73">
        <f t="shared" si="13"/>
        <v>1464.524</v>
      </c>
      <c r="H99" s="73">
        <f t="shared" si="13"/>
        <v>1464.524</v>
      </c>
      <c r="I99" s="541"/>
      <c r="J99" s="556"/>
      <c r="K99" s="548"/>
      <c r="L99" s="554"/>
      <c r="M99" s="554"/>
      <c r="N99" s="667"/>
      <c r="O99" s="561"/>
      <c r="P99" s="83"/>
      <c r="Q99" s="84"/>
      <c r="R99" s="84"/>
      <c r="S99" s="84"/>
      <c r="T99" s="84"/>
      <c r="U99" s="84"/>
      <c r="V99" s="84"/>
      <c r="W99" s="84"/>
      <c r="X99" s="84"/>
      <c r="Y99" s="84"/>
      <c r="Z99" s="84"/>
      <c r="AA99" s="84"/>
      <c r="AB99" s="84"/>
      <c r="AC99" s="84"/>
      <c r="AD99" s="84"/>
      <c r="AE99" s="84"/>
      <c r="AF99" s="84"/>
      <c r="AG99" s="85"/>
      <c r="AH99" s="130"/>
      <c r="AI99" s="100"/>
      <c r="AM99" s="51"/>
      <c r="AN99" s="53"/>
    </row>
    <row r="100" spans="1:40" ht="12.75" customHeight="1" hidden="1">
      <c r="A100" s="537" t="s">
        <v>28</v>
      </c>
      <c r="B100" s="537"/>
      <c r="C100" s="72">
        <f>SUM(D100:F100)</f>
        <v>0</v>
      </c>
      <c r="D100" s="73"/>
      <c r="E100" s="73"/>
      <c r="F100" s="73"/>
      <c r="G100" s="73"/>
      <c r="H100" s="73"/>
      <c r="I100" s="541"/>
      <c r="J100" s="556"/>
      <c r="K100" s="548"/>
      <c r="L100" s="554"/>
      <c r="M100" s="554"/>
      <c r="N100" s="667"/>
      <c r="O100" s="561"/>
      <c r="P100" s="83"/>
      <c r="Q100" s="84"/>
      <c r="R100" s="84"/>
      <c r="S100" s="84"/>
      <c r="T100" s="84"/>
      <c r="U100" s="84"/>
      <c r="V100" s="84"/>
      <c r="W100" s="84"/>
      <c r="X100" s="84"/>
      <c r="Y100" s="84"/>
      <c r="Z100" s="84"/>
      <c r="AA100" s="84"/>
      <c r="AB100" s="84"/>
      <c r="AC100" s="84"/>
      <c r="AD100" s="84"/>
      <c r="AE100" s="84"/>
      <c r="AF100" s="84"/>
      <c r="AG100" s="85"/>
      <c r="AH100" s="130"/>
      <c r="AI100" s="100"/>
      <c r="AM100" s="51"/>
      <c r="AN100" s="53" t="e">
        <f>(H100/D100)*100</f>
        <v>#DIV/0!</v>
      </c>
    </row>
    <row r="101" spans="1:40" ht="12.75" customHeight="1">
      <c r="A101" s="537" t="s">
        <v>29</v>
      </c>
      <c r="B101" s="537"/>
      <c r="C101" s="72">
        <f>SUM(D101:F101)</f>
        <v>1500</v>
      </c>
      <c r="D101" s="73">
        <v>1500</v>
      </c>
      <c r="E101" s="73"/>
      <c r="F101" s="73"/>
      <c r="G101" s="73">
        <v>1464.524</v>
      </c>
      <c r="H101" s="73">
        <f>G101</f>
        <v>1464.524</v>
      </c>
      <c r="I101" s="541"/>
      <c r="J101" s="556"/>
      <c r="K101" s="548"/>
      <c r="L101" s="554"/>
      <c r="M101" s="554"/>
      <c r="N101" s="667"/>
      <c r="O101" s="561"/>
      <c r="P101" s="83"/>
      <c r="Q101" s="84"/>
      <c r="R101" s="84"/>
      <c r="S101" s="84"/>
      <c r="T101" s="84"/>
      <c r="U101" s="84"/>
      <c r="V101" s="84"/>
      <c r="W101" s="84"/>
      <c r="X101" s="84"/>
      <c r="Y101" s="84"/>
      <c r="Z101" s="84"/>
      <c r="AA101" s="84"/>
      <c r="AB101" s="84"/>
      <c r="AC101" s="84"/>
      <c r="AD101" s="84"/>
      <c r="AE101" s="84"/>
      <c r="AF101" s="84"/>
      <c r="AG101" s="85"/>
      <c r="AH101" s="130"/>
      <c r="AI101" s="100"/>
      <c r="AM101" s="51"/>
      <c r="AN101" s="53">
        <f>(H101/D101)*100</f>
        <v>97.63493333333332</v>
      </c>
    </row>
    <row r="102" spans="1:40" ht="12.75" customHeight="1">
      <c r="A102" s="537" t="s">
        <v>30</v>
      </c>
      <c r="B102" s="537"/>
      <c r="C102" s="72">
        <f>SUM(D102:F102)</f>
        <v>0</v>
      </c>
      <c r="D102" s="73"/>
      <c r="E102" s="73"/>
      <c r="F102" s="73"/>
      <c r="G102" s="73"/>
      <c r="H102" s="73"/>
      <c r="I102" s="541"/>
      <c r="J102" s="556"/>
      <c r="K102" s="548"/>
      <c r="L102" s="554"/>
      <c r="M102" s="554"/>
      <c r="N102" s="667"/>
      <c r="O102" s="561"/>
      <c r="P102" s="83"/>
      <c r="Q102" s="84"/>
      <c r="R102" s="84"/>
      <c r="S102" s="84"/>
      <c r="T102" s="84"/>
      <c r="U102" s="84"/>
      <c r="V102" s="84"/>
      <c r="W102" s="84"/>
      <c r="X102" s="84"/>
      <c r="Y102" s="84"/>
      <c r="Z102" s="84"/>
      <c r="AA102" s="84"/>
      <c r="AB102" s="84"/>
      <c r="AC102" s="84"/>
      <c r="AD102" s="84"/>
      <c r="AE102" s="84"/>
      <c r="AF102" s="84"/>
      <c r="AG102" s="85"/>
      <c r="AH102" s="130"/>
      <c r="AI102" s="100"/>
      <c r="AM102" s="51"/>
      <c r="AN102" s="53"/>
    </row>
    <row r="103" spans="1:40" ht="12.75" customHeight="1">
      <c r="A103" s="537" t="s">
        <v>39</v>
      </c>
      <c r="B103" s="537"/>
      <c r="C103" s="72">
        <f>SUM(D103:F103)</f>
        <v>0</v>
      </c>
      <c r="D103" s="73"/>
      <c r="E103" s="73"/>
      <c r="F103" s="73"/>
      <c r="G103" s="73"/>
      <c r="H103" s="73"/>
      <c r="I103" s="98"/>
      <c r="J103" s="556"/>
      <c r="K103" s="548"/>
      <c r="L103" s="554"/>
      <c r="M103" s="554"/>
      <c r="N103" s="667"/>
      <c r="O103" s="561"/>
      <c r="P103" s="83"/>
      <c r="Q103" s="84"/>
      <c r="R103" s="84"/>
      <c r="S103" s="84"/>
      <c r="T103" s="84"/>
      <c r="U103" s="84"/>
      <c r="V103" s="84"/>
      <c r="W103" s="84"/>
      <c r="X103" s="84"/>
      <c r="Y103" s="84"/>
      <c r="Z103" s="84"/>
      <c r="AA103" s="84"/>
      <c r="AB103" s="84"/>
      <c r="AC103" s="84"/>
      <c r="AD103" s="84"/>
      <c r="AE103" s="84"/>
      <c r="AF103" s="84"/>
      <c r="AG103" s="85"/>
      <c r="AH103" s="130"/>
      <c r="AI103" s="100"/>
      <c r="AM103" s="51"/>
      <c r="AN103" s="53"/>
    </row>
    <row r="104" spans="1:40" ht="30.75" customHeight="1">
      <c r="A104" s="537" t="s">
        <v>40</v>
      </c>
      <c r="B104" s="537"/>
      <c r="C104" s="72">
        <f>SUM(D104:F104)</f>
        <v>0</v>
      </c>
      <c r="D104" s="73"/>
      <c r="E104" s="73"/>
      <c r="F104" s="73"/>
      <c r="G104" s="73"/>
      <c r="H104" s="73"/>
      <c r="I104" s="98"/>
      <c r="J104" s="556"/>
      <c r="K104" s="548"/>
      <c r="L104" s="554"/>
      <c r="M104" s="554"/>
      <c r="N104" s="668"/>
      <c r="O104" s="561"/>
      <c r="P104" s="86"/>
      <c r="Q104" s="87"/>
      <c r="R104" s="87"/>
      <c r="S104" s="87"/>
      <c r="T104" s="87"/>
      <c r="U104" s="87"/>
      <c r="V104" s="87"/>
      <c r="W104" s="87"/>
      <c r="X104" s="87"/>
      <c r="Y104" s="87"/>
      <c r="Z104" s="87"/>
      <c r="AA104" s="87"/>
      <c r="AB104" s="87"/>
      <c r="AC104" s="87"/>
      <c r="AD104" s="87"/>
      <c r="AE104" s="87"/>
      <c r="AF104" s="87"/>
      <c r="AG104" s="88"/>
      <c r="AH104" s="131"/>
      <c r="AI104" s="100"/>
      <c r="AM104" s="51"/>
      <c r="AN104" s="53"/>
    </row>
    <row r="105" spans="1:40" ht="38.25" customHeight="1">
      <c r="A105" s="70" t="s">
        <v>91</v>
      </c>
      <c r="B105" s="71" t="s">
        <v>92</v>
      </c>
      <c r="C105" s="72"/>
      <c r="D105" s="73"/>
      <c r="E105" s="73"/>
      <c r="F105" s="73"/>
      <c r="G105" s="73"/>
      <c r="H105" s="73"/>
      <c r="I105" s="541" t="s">
        <v>93</v>
      </c>
      <c r="J105" s="556" t="s">
        <v>94</v>
      </c>
      <c r="K105" s="548" t="s">
        <v>95</v>
      </c>
      <c r="L105" s="554" t="s">
        <v>90</v>
      </c>
      <c r="M105" s="554" t="s">
        <v>49</v>
      </c>
      <c r="N105" s="666">
        <v>979.337</v>
      </c>
      <c r="O105" s="561"/>
      <c r="P105" s="78" t="s">
        <v>50</v>
      </c>
      <c r="Q105" s="79" t="s">
        <v>50</v>
      </c>
      <c r="R105" s="79" t="s">
        <v>50</v>
      </c>
      <c r="S105" s="79"/>
      <c r="T105" s="79"/>
      <c r="U105" s="79" t="s">
        <v>50</v>
      </c>
      <c r="V105" s="79" t="s">
        <v>50</v>
      </c>
      <c r="W105" s="79" t="s">
        <v>50</v>
      </c>
      <c r="X105" s="79"/>
      <c r="Y105" s="79"/>
      <c r="Z105" s="79" t="s">
        <v>50</v>
      </c>
      <c r="AA105" s="79" t="s">
        <v>50</v>
      </c>
      <c r="AB105" s="79" t="s">
        <v>50</v>
      </c>
      <c r="AC105" s="79" t="s">
        <v>50</v>
      </c>
      <c r="AD105" s="79" t="s">
        <v>50</v>
      </c>
      <c r="AE105" s="79" t="s">
        <v>50</v>
      </c>
      <c r="AF105" s="79" t="s">
        <v>50</v>
      </c>
      <c r="AG105" s="80" t="s">
        <v>50</v>
      </c>
      <c r="AH105" s="132"/>
      <c r="AI105" s="100"/>
      <c r="AM105" s="51"/>
      <c r="AN105" s="53"/>
    </row>
    <row r="106" spans="1:40" ht="12.75" customHeight="1">
      <c r="A106" s="537" t="s">
        <v>27</v>
      </c>
      <c r="B106" s="537"/>
      <c r="C106" s="72">
        <f aca="true" t="shared" si="14" ref="C106:H106">SUM(C107:C111)</f>
        <v>1179.337</v>
      </c>
      <c r="D106" s="73">
        <f t="shared" si="14"/>
        <v>1179.337</v>
      </c>
      <c r="E106" s="73">
        <f t="shared" si="14"/>
        <v>0</v>
      </c>
      <c r="F106" s="73">
        <f t="shared" si="14"/>
        <v>0</v>
      </c>
      <c r="G106" s="73">
        <f t="shared" si="14"/>
        <v>1000</v>
      </c>
      <c r="H106" s="73">
        <f t="shared" si="14"/>
        <v>1000</v>
      </c>
      <c r="I106" s="541"/>
      <c r="J106" s="556"/>
      <c r="K106" s="548"/>
      <c r="L106" s="554"/>
      <c r="M106" s="554"/>
      <c r="N106" s="667"/>
      <c r="O106" s="561"/>
      <c r="P106" s="83"/>
      <c r="Q106" s="84"/>
      <c r="R106" s="84"/>
      <c r="S106" s="84"/>
      <c r="T106" s="84"/>
      <c r="U106" s="84"/>
      <c r="V106" s="84"/>
      <c r="W106" s="84"/>
      <c r="X106" s="84"/>
      <c r="Y106" s="84"/>
      <c r="Z106" s="84"/>
      <c r="AA106" s="84"/>
      <c r="AB106" s="84"/>
      <c r="AC106" s="84"/>
      <c r="AD106" s="84"/>
      <c r="AE106" s="84"/>
      <c r="AF106" s="84"/>
      <c r="AG106" s="85"/>
      <c r="AH106" s="133"/>
      <c r="AI106" s="100"/>
      <c r="AM106" s="51"/>
      <c r="AN106" s="53"/>
    </row>
    <row r="107" spans="1:40" ht="12.75" customHeight="1" hidden="1">
      <c r="A107" s="537" t="s">
        <v>28</v>
      </c>
      <c r="B107" s="537"/>
      <c r="C107" s="72">
        <f>SUM(D107:F107)</f>
        <v>0</v>
      </c>
      <c r="D107" s="73"/>
      <c r="E107" s="73"/>
      <c r="F107" s="73"/>
      <c r="G107" s="73"/>
      <c r="H107" s="73"/>
      <c r="I107" s="541"/>
      <c r="J107" s="556"/>
      <c r="K107" s="548"/>
      <c r="L107" s="554"/>
      <c r="M107" s="554"/>
      <c r="N107" s="667"/>
      <c r="O107" s="561"/>
      <c r="P107" s="83"/>
      <c r="Q107" s="84"/>
      <c r="R107" s="84"/>
      <c r="S107" s="84"/>
      <c r="T107" s="84"/>
      <c r="U107" s="84"/>
      <c r="V107" s="84"/>
      <c r="W107" s="84"/>
      <c r="X107" s="84"/>
      <c r="Y107" s="84"/>
      <c r="Z107" s="84"/>
      <c r="AA107" s="84"/>
      <c r="AB107" s="84"/>
      <c r="AC107" s="84"/>
      <c r="AD107" s="84"/>
      <c r="AE107" s="84"/>
      <c r="AF107" s="84"/>
      <c r="AG107" s="85"/>
      <c r="AH107" s="133"/>
      <c r="AI107" s="100"/>
      <c r="AM107" s="51"/>
      <c r="AN107" s="53" t="e">
        <f>(H107/D107)*100</f>
        <v>#DIV/0!</v>
      </c>
    </row>
    <row r="108" spans="1:40" ht="12.75" customHeight="1">
      <c r="A108" s="537" t="s">
        <v>29</v>
      </c>
      <c r="B108" s="537"/>
      <c r="C108" s="72">
        <f>SUM(D108:F108)</f>
        <v>1179.337</v>
      </c>
      <c r="D108" s="73">
        <v>1179.337</v>
      </c>
      <c r="E108" s="73"/>
      <c r="F108" s="73"/>
      <c r="G108" s="73">
        <v>1000</v>
      </c>
      <c r="H108" s="73">
        <f>G108</f>
        <v>1000</v>
      </c>
      <c r="I108" s="541"/>
      <c r="J108" s="556"/>
      <c r="K108" s="548"/>
      <c r="L108" s="554"/>
      <c r="M108" s="554"/>
      <c r="N108" s="667"/>
      <c r="O108" s="561"/>
      <c r="P108" s="83"/>
      <c r="Q108" s="84"/>
      <c r="R108" s="84"/>
      <c r="S108" s="84"/>
      <c r="T108" s="84"/>
      <c r="U108" s="84"/>
      <c r="V108" s="84"/>
      <c r="W108" s="84"/>
      <c r="X108" s="84"/>
      <c r="Y108" s="84"/>
      <c r="Z108" s="84"/>
      <c r="AA108" s="84"/>
      <c r="AB108" s="84"/>
      <c r="AC108" s="84"/>
      <c r="AD108" s="84"/>
      <c r="AE108" s="84"/>
      <c r="AF108" s="84"/>
      <c r="AG108" s="85"/>
      <c r="AH108" s="133"/>
      <c r="AI108" s="100"/>
      <c r="AM108" s="51"/>
      <c r="AN108" s="53">
        <f>(H108/D108)*100</f>
        <v>84.7934051081243</v>
      </c>
    </row>
    <row r="109" spans="1:40" ht="12.75" customHeight="1">
      <c r="A109" s="537" t="s">
        <v>30</v>
      </c>
      <c r="B109" s="537"/>
      <c r="C109" s="72">
        <f>SUM(D109:F109)</f>
        <v>0</v>
      </c>
      <c r="D109" s="73"/>
      <c r="E109" s="73"/>
      <c r="F109" s="73"/>
      <c r="G109" s="73"/>
      <c r="H109" s="73"/>
      <c r="I109" s="541"/>
      <c r="J109" s="556"/>
      <c r="K109" s="548"/>
      <c r="L109" s="554"/>
      <c r="M109" s="554"/>
      <c r="N109" s="667"/>
      <c r="O109" s="561"/>
      <c r="P109" s="83"/>
      <c r="Q109" s="84"/>
      <c r="R109" s="84"/>
      <c r="S109" s="84"/>
      <c r="T109" s="84"/>
      <c r="U109" s="84"/>
      <c r="V109" s="84"/>
      <c r="W109" s="84"/>
      <c r="X109" s="84"/>
      <c r="Y109" s="84"/>
      <c r="Z109" s="84"/>
      <c r="AA109" s="84"/>
      <c r="AB109" s="84"/>
      <c r="AC109" s="84"/>
      <c r="AD109" s="84"/>
      <c r="AE109" s="84"/>
      <c r="AF109" s="84"/>
      <c r="AG109" s="85"/>
      <c r="AH109" s="133"/>
      <c r="AI109" s="100"/>
      <c r="AM109" s="51"/>
      <c r="AN109" s="53"/>
    </row>
    <row r="110" spans="1:40" ht="12.75" customHeight="1">
      <c r="A110" s="537" t="s">
        <v>39</v>
      </c>
      <c r="B110" s="537"/>
      <c r="C110" s="72">
        <f>SUM(D110:F110)</f>
        <v>0</v>
      </c>
      <c r="D110" s="73"/>
      <c r="E110" s="73"/>
      <c r="F110" s="73"/>
      <c r="G110" s="73"/>
      <c r="H110" s="73"/>
      <c r="I110" s="98"/>
      <c r="J110" s="556"/>
      <c r="K110" s="548"/>
      <c r="L110" s="554"/>
      <c r="M110" s="554"/>
      <c r="N110" s="667"/>
      <c r="O110" s="561"/>
      <c r="P110" s="83"/>
      <c r="Q110" s="84"/>
      <c r="R110" s="84"/>
      <c r="S110" s="84"/>
      <c r="T110" s="84"/>
      <c r="U110" s="84"/>
      <c r="V110" s="84"/>
      <c r="W110" s="84"/>
      <c r="X110" s="84"/>
      <c r="Y110" s="84"/>
      <c r="Z110" s="84"/>
      <c r="AA110" s="84"/>
      <c r="AB110" s="84"/>
      <c r="AC110" s="84"/>
      <c r="AD110" s="84"/>
      <c r="AE110" s="84"/>
      <c r="AF110" s="84"/>
      <c r="AG110" s="85"/>
      <c r="AH110" s="133"/>
      <c r="AI110" s="100"/>
      <c r="AM110" s="51"/>
      <c r="AN110" s="53"/>
    </row>
    <row r="111" spans="1:40" ht="12.75" customHeight="1">
      <c r="A111" s="537" t="s">
        <v>40</v>
      </c>
      <c r="B111" s="537"/>
      <c r="C111" s="72">
        <f>SUM(D111:F111)</f>
        <v>0</v>
      </c>
      <c r="D111" s="73"/>
      <c r="E111" s="73"/>
      <c r="F111" s="73"/>
      <c r="G111" s="73"/>
      <c r="H111" s="73"/>
      <c r="I111" s="98"/>
      <c r="J111" s="556"/>
      <c r="K111" s="548"/>
      <c r="L111" s="554"/>
      <c r="M111" s="554"/>
      <c r="N111" s="668"/>
      <c r="O111" s="561"/>
      <c r="P111" s="86"/>
      <c r="Q111" s="87"/>
      <c r="R111" s="87"/>
      <c r="S111" s="87"/>
      <c r="T111" s="87"/>
      <c r="U111" s="87"/>
      <c r="V111" s="87"/>
      <c r="W111" s="87"/>
      <c r="X111" s="87"/>
      <c r="Y111" s="87"/>
      <c r="Z111" s="87"/>
      <c r="AA111" s="87"/>
      <c r="AB111" s="87"/>
      <c r="AC111" s="87"/>
      <c r="AD111" s="87"/>
      <c r="AE111" s="87"/>
      <c r="AF111" s="87"/>
      <c r="AG111" s="88"/>
      <c r="AH111" s="133"/>
      <c r="AI111" s="100"/>
      <c r="AM111" s="51"/>
      <c r="AN111" s="53"/>
    </row>
    <row r="112" spans="1:40" ht="31.5" customHeight="1">
      <c r="A112" s="70" t="s">
        <v>96</v>
      </c>
      <c r="B112" s="71" t="s">
        <v>97</v>
      </c>
      <c r="C112" s="72"/>
      <c r="D112" s="73"/>
      <c r="E112" s="73"/>
      <c r="F112" s="73"/>
      <c r="G112" s="73"/>
      <c r="H112" s="73"/>
      <c r="I112" s="541" t="s">
        <v>98</v>
      </c>
      <c r="J112" s="548" t="s">
        <v>94</v>
      </c>
      <c r="K112" s="548" t="s">
        <v>99</v>
      </c>
      <c r="L112" s="554" t="s">
        <v>100</v>
      </c>
      <c r="M112" s="554" t="s">
        <v>49</v>
      </c>
      <c r="N112" s="666">
        <v>14779.44</v>
      </c>
      <c r="O112" s="561"/>
      <c r="P112" s="78" t="s">
        <v>50</v>
      </c>
      <c r="Q112" s="79" t="s">
        <v>50</v>
      </c>
      <c r="R112" s="79" t="s">
        <v>50</v>
      </c>
      <c r="S112" s="79" t="s">
        <v>50</v>
      </c>
      <c r="T112" s="79" t="s">
        <v>50</v>
      </c>
      <c r="U112" s="79" t="s">
        <v>50</v>
      </c>
      <c r="V112" s="79" t="s">
        <v>50</v>
      </c>
      <c r="W112" s="79" t="s">
        <v>50</v>
      </c>
      <c r="X112" s="79" t="s">
        <v>50</v>
      </c>
      <c r="Y112" s="79" t="s">
        <v>50</v>
      </c>
      <c r="Z112" s="79" t="s">
        <v>50</v>
      </c>
      <c r="AA112" s="79" t="s">
        <v>50</v>
      </c>
      <c r="AB112" s="79" t="s">
        <v>50</v>
      </c>
      <c r="AC112" s="79" t="s">
        <v>50</v>
      </c>
      <c r="AD112" s="79" t="s">
        <v>50</v>
      </c>
      <c r="AE112" s="79" t="s">
        <v>50</v>
      </c>
      <c r="AF112" s="79" t="s">
        <v>50</v>
      </c>
      <c r="AG112" s="80" t="s">
        <v>50</v>
      </c>
      <c r="AH112" s="133"/>
      <c r="AI112" s="100"/>
      <c r="AM112" s="51"/>
      <c r="AN112" s="53"/>
    </row>
    <row r="113" spans="1:40" ht="12" customHeight="1">
      <c r="A113" s="537" t="s">
        <v>27</v>
      </c>
      <c r="B113" s="537"/>
      <c r="C113" s="72">
        <f aca="true" t="shared" si="15" ref="C113:H113">SUM(C114:C118)</f>
        <v>15452.496</v>
      </c>
      <c r="D113" s="73">
        <f t="shared" si="15"/>
        <v>15452.496</v>
      </c>
      <c r="E113" s="73">
        <f t="shared" si="15"/>
        <v>0</v>
      </c>
      <c r="F113" s="73">
        <f t="shared" si="15"/>
        <v>0</v>
      </c>
      <c r="G113" s="73">
        <f t="shared" si="15"/>
        <v>15348.08414</v>
      </c>
      <c r="H113" s="73">
        <f t="shared" si="15"/>
        <v>15348.08414</v>
      </c>
      <c r="I113" s="541"/>
      <c r="J113" s="548"/>
      <c r="K113" s="548"/>
      <c r="L113" s="554"/>
      <c r="M113" s="554"/>
      <c r="N113" s="667"/>
      <c r="O113" s="561"/>
      <c r="P113" s="83"/>
      <c r="Q113" s="84"/>
      <c r="R113" s="84"/>
      <c r="S113" s="84"/>
      <c r="T113" s="84"/>
      <c r="U113" s="84"/>
      <c r="V113" s="84"/>
      <c r="W113" s="84"/>
      <c r="X113" s="84"/>
      <c r="Y113" s="84"/>
      <c r="Z113" s="84"/>
      <c r="AA113" s="84"/>
      <c r="AB113" s="84"/>
      <c r="AC113" s="84"/>
      <c r="AD113" s="84"/>
      <c r="AE113" s="84"/>
      <c r="AF113" s="84"/>
      <c r="AG113" s="85"/>
      <c r="AH113" s="133"/>
      <c r="AI113" s="100"/>
      <c r="AM113" s="51"/>
      <c r="AN113" s="53"/>
    </row>
    <row r="114" spans="1:40" ht="12.75" customHeight="1" hidden="1">
      <c r="A114" s="537" t="s">
        <v>28</v>
      </c>
      <c r="B114" s="537"/>
      <c r="C114" s="72">
        <f>SUM(D114:F114)</f>
        <v>0</v>
      </c>
      <c r="D114" s="73"/>
      <c r="E114" s="73"/>
      <c r="F114" s="73"/>
      <c r="G114" s="73"/>
      <c r="H114" s="73"/>
      <c r="I114" s="541"/>
      <c r="J114" s="548"/>
      <c r="K114" s="548"/>
      <c r="L114" s="554"/>
      <c r="M114" s="554"/>
      <c r="N114" s="667"/>
      <c r="O114" s="561"/>
      <c r="P114" s="83"/>
      <c r="Q114" s="84"/>
      <c r="R114" s="84"/>
      <c r="S114" s="84"/>
      <c r="T114" s="84"/>
      <c r="U114" s="84"/>
      <c r="V114" s="84"/>
      <c r="W114" s="84"/>
      <c r="X114" s="84"/>
      <c r="Y114" s="84"/>
      <c r="Z114" s="84"/>
      <c r="AA114" s="84"/>
      <c r="AB114" s="84"/>
      <c r="AC114" s="84"/>
      <c r="AD114" s="84"/>
      <c r="AE114" s="84"/>
      <c r="AF114" s="84"/>
      <c r="AG114" s="85"/>
      <c r="AH114" s="133"/>
      <c r="AI114" s="100"/>
      <c r="AM114" s="51"/>
      <c r="AN114" s="53" t="e">
        <f>(H114/D114)*100</f>
        <v>#DIV/0!</v>
      </c>
    </row>
    <row r="115" spans="1:40" ht="16.5" customHeight="1">
      <c r="A115" s="537" t="s">
        <v>29</v>
      </c>
      <c r="B115" s="537"/>
      <c r="C115" s="72">
        <f>SUM(D115:F115)</f>
        <v>15452.496</v>
      </c>
      <c r="D115" s="73">
        <v>15452.496</v>
      </c>
      <c r="E115" s="73"/>
      <c r="F115" s="73"/>
      <c r="G115" s="73">
        <v>15348.08414</v>
      </c>
      <c r="H115" s="73">
        <f>G115</f>
        <v>15348.08414</v>
      </c>
      <c r="I115" s="541"/>
      <c r="J115" s="548"/>
      <c r="K115" s="548"/>
      <c r="L115" s="554"/>
      <c r="M115" s="554"/>
      <c r="N115" s="667"/>
      <c r="O115" s="561"/>
      <c r="P115" s="83"/>
      <c r="Q115" s="84"/>
      <c r="R115" s="84"/>
      <c r="S115" s="84"/>
      <c r="T115" s="84"/>
      <c r="U115" s="84"/>
      <c r="V115" s="84"/>
      <c r="W115" s="84"/>
      <c r="X115" s="84"/>
      <c r="Y115" s="84"/>
      <c r="Z115" s="84"/>
      <c r="AA115" s="84"/>
      <c r="AB115" s="84"/>
      <c r="AC115" s="84"/>
      <c r="AD115" s="84"/>
      <c r="AE115" s="84"/>
      <c r="AF115" s="84"/>
      <c r="AG115" s="85"/>
      <c r="AH115" s="133"/>
      <c r="AI115" s="100"/>
      <c r="AM115" s="51"/>
      <c r="AN115" s="53">
        <f>(H115/D115)*100</f>
        <v>99.32430424185195</v>
      </c>
    </row>
    <row r="116" spans="1:40" ht="63.75" customHeight="1">
      <c r="A116" s="537" t="s">
        <v>30</v>
      </c>
      <c r="B116" s="537"/>
      <c r="C116" s="72">
        <f>SUM(D116:F116)</f>
        <v>0</v>
      </c>
      <c r="D116" s="73"/>
      <c r="E116" s="73"/>
      <c r="F116" s="73"/>
      <c r="G116" s="73"/>
      <c r="H116" s="73"/>
      <c r="I116" s="541"/>
      <c r="J116" s="548"/>
      <c r="K116" s="548"/>
      <c r="L116" s="554"/>
      <c r="M116" s="554"/>
      <c r="N116" s="667"/>
      <c r="O116" s="561"/>
      <c r="P116" s="83"/>
      <c r="Q116" s="84"/>
      <c r="R116" s="84"/>
      <c r="S116" s="84"/>
      <c r="T116" s="84"/>
      <c r="U116" s="84"/>
      <c r="V116" s="84"/>
      <c r="W116" s="84"/>
      <c r="X116" s="84"/>
      <c r="Y116" s="84"/>
      <c r="Z116" s="84"/>
      <c r="AA116" s="84"/>
      <c r="AB116" s="84"/>
      <c r="AC116" s="84"/>
      <c r="AD116" s="84"/>
      <c r="AE116" s="84"/>
      <c r="AF116" s="84"/>
      <c r="AG116" s="85"/>
      <c r="AH116" s="133"/>
      <c r="AI116" s="100"/>
      <c r="AM116" s="51"/>
      <c r="AN116" s="53"/>
    </row>
    <row r="117" spans="1:40" ht="12.75" customHeight="1">
      <c r="A117" s="537" t="s">
        <v>39</v>
      </c>
      <c r="B117" s="537"/>
      <c r="C117" s="72">
        <f>SUM(D117:F117)</f>
        <v>0</v>
      </c>
      <c r="D117" s="73"/>
      <c r="E117" s="73"/>
      <c r="F117" s="73"/>
      <c r="G117" s="73"/>
      <c r="H117" s="73"/>
      <c r="I117" s="98"/>
      <c r="J117" s="548"/>
      <c r="K117" s="548"/>
      <c r="L117" s="554"/>
      <c r="M117" s="554"/>
      <c r="N117" s="667"/>
      <c r="O117" s="561"/>
      <c r="P117" s="83"/>
      <c r="Q117" s="84"/>
      <c r="R117" s="84"/>
      <c r="S117" s="84"/>
      <c r="T117" s="84"/>
      <c r="U117" s="84"/>
      <c r="V117" s="84"/>
      <c r="W117" s="84"/>
      <c r="X117" s="84"/>
      <c r="Y117" s="84"/>
      <c r="Z117" s="84"/>
      <c r="AA117" s="84"/>
      <c r="AB117" s="84"/>
      <c r="AC117" s="84"/>
      <c r="AD117" s="84"/>
      <c r="AE117" s="84"/>
      <c r="AF117" s="84"/>
      <c r="AG117" s="85"/>
      <c r="AH117" s="133"/>
      <c r="AI117" s="100"/>
      <c r="AM117" s="51"/>
      <c r="AN117" s="53"/>
    </row>
    <row r="118" spans="1:40" ht="12.75" customHeight="1">
      <c r="A118" s="537" t="s">
        <v>40</v>
      </c>
      <c r="B118" s="537"/>
      <c r="C118" s="72">
        <f>SUM(D118:F118)</f>
        <v>0</v>
      </c>
      <c r="D118" s="73"/>
      <c r="E118" s="73"/>
      <c r="F118" s="73"/>
      <c r="G118" s="73"/>
      <c r="H118" s="73"/>
      <c r="I118" s="98"/>
      <c r="J118" s="548"/>
      <c r="K118" s="548"/>
      <c r="L118" s="554"/>
      <c r="M118" s="554"/>
      <c r="N118" s="668"/>
      <c r="O118" s="561"/>
      <c r="P118" s="86"/>
      <c r="Q118" s="87"/>
      <c r="R118" s="87"/>
      <c r="S118" s="87"/>
      <c r="T118" s="87"/>
      <c r="U118" s="87"/>
      <c r="V118" s="87"/>
      <c r="W118" s="87"/>
      <c r="X118" s="87"/>
      <c r="Y118" s="87"/>
      <c r="Z118" s="87"/>
      <c r="AA118" s="87"/>
      <c r="AB118" s="87"/>
      <c r="AC118" s="87"/>
      <c r="AD118" s="87"/>
      <c r="AE118" s="87"/>
      <c r="AF118" s="87"/>
      <c r="AG118" s="88"/>
      <c r="AH118" s="133"/>
      <c r="AI118" s="100"/>
      <c r="AM118" s="51"/>
      <c r="AN118" s="53"/>
    </row>
    <row r="119" spans="1:40" ht="50.25" customHeight="1">
      <c r="A119" s="70" t="s">
        <v>101</v>
      </c>
      <c r="B119" s="71" t="s">
        <v>102</v>
      </c>
      <c r="C119" s="72"/>
      <c r="D119" s="73"/>
      <c r="E119" s="73"/>
      <c r="F119" s="73"/>
      <c r="G119" s="73"/>
      <c r="H119" s="73"/>
      <c r="I119" s="541" t="s">
        <v>103</v>
      </c>
      <c r="J119" s="548" t="s">
        <v>104</v>
      </c>
      <c r="K119" s="548" t="s">
        <v>105</v>
      </c>
      <c r="L119" s="554" t="s">
        <v>48</v>
      </c>
      <c r="M119" s="554" t="s">
        <v>49</v>
      </c>
      <c r="N119" s="666">
        <v>1887.0394</v>
      </c>
      <c r="O119" s="561"/>
      <c r="P119" s="78" t="s">
        <v>50</v>
      </c>
      <c r="Q119" s="79" t="s">
        <v>50</v>
      </c>
      <c r="R119" s="79" t="s">
        <v>50</v>
      </c>
      <c r="S119" s="79" t="s">
        <v>50</v>
      </c>
      <c r="T119" s="79"/>
      <c r="U119" s="79"/>
      <c r="V119" s="79" t="s">
        <v>50</v>
      </c>
      <c r="W119" s="79" t="s">
        <v>50</v>
      </c>
      <c r="X119" s="79" t="s">
        <v>50</v>
      </c>
      <c r="Y119" s="79" t="s">
        <v>50</v>
      </c>
      <c r="Z119" s="79" t="s">
        <v>50</v>
      </c>
      <c r="AA119" s="79" t="s">
        <v>50</v>
      </c>
      <c r="AB119" s="79" t="s">
        <v>50</v>
      </c>
      <c r="AC119" s="79" t="s">
        <v>50</v>
      </c>
      <c r="AD119" s="79" t="s">
        <v>50</v>
      </c>
      <c r="AE119" s="79" t="s">
        <v>50</v>
      </c>
      <c r="AF119" s="79" t="s">
        <v>50</v>
      </c>
      <c r="AG119" s="80" t="s">
        <v>50</v>
      </c>
      <c r="AH119" s="133"/>
      <c r="AI119" s="100"/>
      <c r="AM119" s="51"/>
      <c r="AN119" s="53"/>
    </row>
    <row r="120" spans="1:40" ht="12.75" customHeight="1">
      <c r="A120" s="537" t="s">
        <v>27</v>
      </c>
      <c r="B120" s="537"/>
      <c r="C120" s="72">
        <f aca="true" t="shared" si="16" ref="C120:H120">SUM(C121:C125)</f>
        <v>6972.398000000001</v>
      </c>
      <c r="D120" s="73">
        <f t="shared" si="16"/>
        <v>2101</v>
      </c>
      <c r="E120" s="73">
        <f t="shared" si="16"/>
        <v>2435.699</v>
      </c>
      <c r="F120" s="73">
        <f t="shared" si="16"/>
        <v>2435.699</v>
      </c>
      <c r="G120" s="73">
        <f t="shared" si="16"/>
        <v>1887.0394</v>
      </c>
      <c r="H120" s="73">
        <f t="shared" si="16"/>
        <v>1887.0394</v>
      </c>
      <c r="I120" s="541"/>
      <c r="J120" s="548"/>
      <c r="K120" s="548"/>
      <c r="L120" s="554"/>
      <c r="M120" s="554"/>
      <c r="N120" s="667"/>
      <c r="O120" s="561"/>
      <c r="P120" s="83"/>
      <c r="Q120" s="84"/>
      <c r="R120" s="84"/>
      <c r="S120" s="84"/>
      <c r="T120" s="84"/>
      <c r="U120" s="84"/>
      <c r="V120" s="84"/>
      <c r="W120" s="84"/>
      <c r="X120" s="84"/>
      <c r="Y120" s="84"/>
      <c r="Z120" s="84"/>
      <c r="AA120" s="84"/>
      <c r="AB120" s="84"/>
      <c r="AC120" s="84"/>
      <c r="AD120" s="84"/>
      <c r="AE120" s="84"/>
      <c r="AF120" s="84"/>
      <c r="AG120" s="85"/>
      <c r="AH120" s="133"/>
      <c r="AI120" s="100"/>
      <c r="AM120" s="51"/>
      <c r="AN120" s="53"/>
    </row>
    <row r="121" spans="1:40" ht="12.75" customHeight="1" hidden="1">
      <c r="A121" s="537" t="s">
        <v>28</v>
      </c>
      <c r="B121" s="537"/>
      <c r="C121" s="72">
        <f>SUM(D121:F121)</f>
        <v>0</v>
      </c>
      <c r="D121" s="73"/>
      <c r="E121" s="73"/>
      <c r="F121" s="73"/>
      <c r="G121" s="73"/>
      <c r="H121" s="73"/>
      <c r="I121" s="541"/>
      <c r="J121" s="548"/>
      <c r="K121" s="548"/>
      <c r="L121" s="554"/>
      <c r="M121" s="554"/>
      <c r="N121" s="667"/>
      <c r="O121" s="561"/>
      <c r="P121" s="83"/>
      <c r="Q121" s="84"/>
      <c r="R121" s="84"/>
      <c r="S121" s="84"/>
      <c r="T121" s="84"/>
      <c r="U121" s="84"/>
      <c r="V121" s="84"/>
      <c r="W121" s="84"/>
      <c r="X121" s="84"/>
      <c r="Y121" s="84"/>
      <c r="Z121" s="84"/>
      <c r="AA121" s="84"/>
      <c r="AB121" s="84"/>
      <c r="AC121" s="84"/>
      <c r="AD121" s="84"/>
      <c r="AE121" s="84"/>
      <c r="AF121" s="84"/>
      <c r="AG121" s="85"/>
      <c r="AH121" s="133"/>
      <c r="AI121" s="100"/>
      <c r="AM121" s="51"/>
      <c r="AN121" s="53" t="e">
        <f>(H121/D121)*100</f>
        <v>#DIV/0!</v>
      </c>
    </row>
    <row r="122" spans="1:40" ht="12.75" customHeight="1">
      <c r="A122" s="537" t="s">
        <v>29</v>
      </c>
      <c r="B122" s="537"/>
      <c r="C122" s="72">
        <f>SUM(D122:F122)</f>
        <v>6972.398000000001</v>
      </c>
      <c r="D122" s="73">
        <v>2101</v>
      </c>
      <c r="E122" s="73">
        <v>2435.699</v>
      </c>
      <c r="F122" s="73">
        <v>2435.699</v>
      </c>
      <c r="G122" s="73">
        <v>1887.0394</v>
      </c>
      <c r="H122" s="73">
        <f>G122</f>
        <v>1887.0394</v>
      </c>
      <c r="I122" s="541"/>
      <c r="J122" s="548"/>
      <c r="K122" s="548"/>
      <c r="L122" s="554"/>
      <c r="M122" s="554"/>
      <c r="N122" s="667"/>
      <c r="O122" s="561"/>
      <c r="P122" s="83"/>
      <c r="Q122" s="84"/>
      <c r="R122" s="84"/>
      <c r="S122" s="84"/>
      <c r="T122" s="84"/>
      <c r="U122" s="84"/>
      <c r="V122" s="84"/>
      <c r="W122" s="84"/>
      <c r="X122" s="84"/>
      <c r="Y122" s="84"/>
      <c r="Z122" s="84"/>
      <c r="AA122" s="84"/>
      <c r="AB122" s="84"/>
      <c r="AC122" s="84"/>
      <c r="AD122" s="84"/>
      <c r="AE122" s="84"/>
      <c r="AF122" s="84"/>
      <c r="AG122" s="85"/>
      <c r="AH122" s="133"/>
      <c r="AI122" s="100"/>
      <c r="AM122" s="51"/>
      <c r="AN122" s="53">
        <f>(H122/D122)*100</f>
        <v>89.81624940504521</v>
      </c>
    </row>
    <row r="123" spans="1:40" ht="57.75" customHeight="1">
      <c r="A123" s="537" t="s">
        <v>30</v>
      </c>
      <c r="B123" s="537"/>
      <c r="C123" s="72">
        <f>SUM(D123:F123)</f>
        <v>0</v>
      </c>
      <c r="D123" s="73"/>
      <c r="E123" s="73"/>
      <c r="F123" s="73"/>
      <c r="G123" s="73"/>
      <c r="H123" s="73"/>
      <c r="I123" s="541"/>
      <c r="J123" s="548"/>
      <c r="K123" s="548"/>
      <c r="L123" s="554"/>
      <c r="M123" s="554"/>
      <c r="N123" s="667"/>
      <c r="O123" s="561"/>
      <c r="P123" s="83"/>
      <c r="Q123" s="84"/>
      <c r="R123" s="84"/>
      <c r="S123" s="84"/>
      <c r="T123" s="84"/>
      <c r="U123" s="84"/>
      <c r="V123" s="84"/>
      <c r="W123" s="84"/>
      <c r="X123" s="84"/>
      <c r="Y123" s="84"/>
      <c r="Z123" s="84"/>
      <c r="AA123" s="84"/>
      <c r="AB123" s="84"/>
      <c r="AC123" s="84"/>
      <c r="AD123" s="84"/>
      <c r="AE123" s="84"/>
      <c r="AF123" s="84"/>
      <c r="AG123" s="85"/>
      <c r="AH123" s="133"/>
      <c r="AI123" s="100"/>
      <c r="AM123" s="51"/>
      <c r="AN123" s="53"/>
    </row>
    <row r="124" spans="1:40" ht="13.5" customHeight="1">
      <c r="A124" s="537" t="s">
        <v>39</v>
      </c>
      <c r="B124" s="537"/>
      <c r="C124" s="72">
        <f>SUM(D124:F124)</f>
        <v>0</v>
      </c>
      <c r="D124" s="73"/>
      <c r="E124" s="73"/>
      <c r="F124" s="73"/>
      <c r="G124" s="73"/>
      <c r="H124" s="73"/>
      <c r="I124" s="98"/>
      <c r="J124" s="548"/>
      <c r="K124" s="548"/>
      <c r="L124" s="554"/>
      <c r="M124" s="554"/>
      <c r="N124" s="667"/>
      <c r="O124" s="561"/>
      <c r="P124" s="83"/>
      <c r="Q124" s="84"/>
      <c r="R124" s="84"/>
      <c r="S124" s="84"/>
      <c r="T124" s="84"/>
      <c r="U124" s="84"/>
      <c r="V124" s="84"/>
      <c r="W124" s="84"/>
      <c r="X124" s="84"/>
      <c r="Y124" s="84"/>
      <c r="Z124" s="84"/>
      <c r="AA124" s="84"/>
      <c r="AB124" s="84"/>
      <c r="AC124" s="84"/>
      <c r="AD124" s="84"/>
      <c r="AE124" s="84"/>
      <c r="AF124" s="84"/>
      <c r="AG124" s="85"/>
      <c r="AH124" s="133"/>
      <c r="AI124" s="100"/>
      <c r="AM124" s="51"/>
      <c r="AN124" s="53"/>
    </row>
    <row r="125" spans="1:40" ht="12.75" customHeight="1">
      <c r="A125" s="537" t="s">
        <v>40</v>
      </c>
      <c r="B125" s="537"/>
      <c r="C125" s="72">
        <f>SUM(D125:F125)</f>
        <v>0</v>
      </c>
      <c r="D125" s="73"/>
      <c r="E125" s="73"/>
      <c r="F125" s="73"/>
      <c r="G125" s="73"/>
      <c r="H125" s="73"/>
      <c r="I125" s="98"/>
      <c r="J125" s="548"/>
      <c r="K125" s="548"/>
      <c r="L125" s="554"/>
      <c r="M125" s="554"/>
      <c r="N125" s="668"/>
      <c r="O125" s="561"/>
      <c r="P125" s="86"/>
      <c r="Q125" s="87"/>
      <c r="R125" s="87"/>
      <c r="S125" s="87"/>
      <c r="T125" s="87"/>
      <c r="U125" s="87"/>
      <c r="V125" s="87"/>
      <c r="W125" s="87"/>
      <c r="X125" s="87"/>
      <c r="Y125" s="87"/>
      <c r="Z125" s="87"/>
      <c r="AA125" s="87"/>
      <c r="AB125" s="87"/>
      <c r="AC125" s="87"/>
      <c r="AD125" s="87"/>
      <c r="AE125" s="87"/>
      <c r="AF125" s="87"/>
      <c r="AG125" s="88"/>
      <c r="AH125" s="133"/>
      <c r="AI125" s="100"/>
      <c r="AM125" s="51"/>
      <c r="AN125" s="53"/>
    </row>
    <row r="126" spans="1:40" ht="107.25" customHeight="1">
      <c r="A126" s="70" t="s">
        <v>106</v>
      </c>
      <c r="B126" s="71" t="s">
        <v>107</v>
      </c>
      <c r="C126" s="72"/>
      <c r="D126" s="73"/>
      <c r="E126" s="73"/>
      <c r="F126" s="73"/>
      <c r="G126" s="73"/>
      <c r="H126" s="73"/>
      <c r="I126" s="541" t="s">
        <v>108</v>
      </c>
      <c r="J126" s="548" t="s">
        <v>109</v>
      </c>
      <c r="K126" s="548" t="s">
        <v>110</v>
      </c>
      <c r="L126" s="554" t="s">
        <v>90</v>
      </c>
      <c r="M126" s="554" t="s">
        <v>49</v>
      </c>
      <c r="N126" s="560"/>
      <c r="O126" s="561"/>
      <c r="P126" s="123"/>
      <c r="Q126" s="124"/>
      <c r="R126" s="124"/>
      <c r="S126" s="124"/>
      <c r="T126" s="124"/>
      <c r="U126" s="124"/>
      <c r="V126" s="124"/>
      <c r="W126" s="124"/>
      <c r="X126" s="124"/>
      <c r="Y126" s="124"/>
      <c r="Z126" s="124" t="s">
        <v>50</v>
      </c>
      <c r="AA126" s="124"/>
      <c r="AB126" s="124"/>
      <c r="AC126" s="124"/>
      <c r="AD126" s="124" t="s">
        <v>50</v>
      </c>
      <c r="AE126" s="124"/>
      <c r="AF126" s="124"/>
      <c r="AG126" s="134"/>
      <c r="AH126" s="135"/>
      <c r="AI126" s="100"/>
      <c r="AM126" s="51"/>
      <c r="AN126" s="53"/>
    </row>
    <row r="127" spans="1:40" ht="12.75" customHeight="1">
      <c r="A127" s="537" t="s">
        <v>27</v>
      </c>
      <c r="B127" s="537"/>
      <c r="C127" s="72">
        <f aca="true" t="shared" si="17" ref="C127:H127">SUM(C128:C132)</f>
        <v>138182.73384</v>
      </c>
      <c r="D127" s="73">
        <f t="shared" si="17"/>
        <v>138182.73384</v>
      </c>
      <c r="E127" s="73">
        <f t="shared" si="17"/>
        <v>0</v>
      </c>
      <c r="F127" s="73">
        <f t="shared" si="17"/>
        <v>0</v>
      </c>
      <c r="G127" s="73">
        <f t="shared" si="17"/>
        <v>138182.73204</v>
      </c>
      <c r="H127" s="73">
        <f t="shared" si="17"/>
        <v>138182.73204</v>
      </c>
      <c r="I127" s="541"/>
      <c r="J127" s="548"/>
      <c r="K127" s="548"/>
      <c r="L127" s="554"/>
      <c r="M127" s="554"/>
      <c r="N127" s="560"/>
      <c r="O127" s="561"/>
      <c r="P127" s="116"/>
      <c r="Q127" s="117"/>
      <c r="R127" s="117"/>
      <c r="S127" s="117"/>
      <c r="T127" s="117"/>
      <c r="U127" s="117"/>
      <c r="V127" s="117"/>
      <c r="W127" s="117"/>
      <c r="X127" s="117"/>
      <c r="Y127" s="117"/>
      <c r="Z127" s="117"/>
      <c r="AA127" s="117"/>
      <c r="AB127" s="117"/>
      <c r="AC127" s="117"/>
      <c r="AD127" s="117"/>
      <c r="AE127" s="117"/>
      <c r="AF127" s="117"/>
      <c r="AG127" s="118"/>
      <c r="AH127" s="132"/>
      <c r="AI127" s="100"/>
      <c r="AM127" s="51"/>
      <c r="AN127" s="53"/>
    </row>
    <row r="128" spans="1:40" ht="12.75" customHeight="1" hidden="1">
      <c r="A128" s="537" t="s">
        <v>28</v>
      </c>
      <c r="B128" s="537"/>
      <c r="C128" s="72">
        <f>SUM(D128:F128)</f>
        <v>0</v>
      </c>
      <c r="D128" s="73"/>
      <c r="E128" s="73"/>
      <c r="F128" s="73"/>
      <c r="G128" s="73"/>
      <c r="H128" s="73"/>
      <c r="I128" s="541"/>
      <c r="J128" s="548"/>
      <c r="K128" s="548"/>
      <c r="L128" s="554"/>
      <c r="M128" s="554"/>
      <c r="N128" s="560"/>
      <c r="O128" s="561"/>
      <c r="P128" s="83"/>
      <c r="Q128" s="84"/>
      <c r="R128" s="84"/>
      <c r="S128" s="84"/>
      <c r="T128" s="84"/>
      <c r="U128" s="84"/>
      <c r="V128" s="84"/>
      <c r="W128" s="84"/>
      <c r="X128" s="84"/>
      <c r="Y128" s="84"/>
      <c r="Z128" s="84"/>
      <c r="AA128" s="84"/>
      <c r="AB128" s="84"/>
      <c r="AC128" s="84"/>
      <c r="AD128" s="84"/>
      <c r="AE128" s="84"/>
      <c r="AF128" s="84"/>
      <c r="AG128" s="85"/>
      <c r="AH128" s="133"/>
      <c r="AI128" s="100"/>
      <c r="AM128" s="51"/>
      <c r="AN128" s="53" t="e">
        <f>(H128/D128)*100</f>
        <v>#DIV/0!</v>
      </c>
    </row>
    <row r="129" spans="1:40" ht="12.75" customHeight="1">
      <c r="A129" s="537" t="s">
        <v>29</v>
      </c>
      <c r="B129" s="537"/>
      <c r="C129" s="72">
        <f>SUM(D129:F129)</f>
        <v>104794.1</v>
      </c>
      <c r="D129" s="73">
        <v>104794.1</v>
      </c>
      <c r="E129" s="73"/>
      <c r="F129" s="73"/>
      <c r="G129" s="73">
        <v>104794.0982</v>
      </c>
      <c r="H129" s="73">
        <v>104794.0982</v>
      </c>
      <c r="I129" s="541"/>
      <c r="J129" s="548"/>
      <c r="K129" s="548"/>
      <c r="L129" s="554"/>
      <c r="M129" s="554"/>
      <c r="N129" s="560"/>
      <c r="O129" s="561"/>
      <c r="P129" s="83"/>
      <c r="Q129" s="84"/>
      <c r="R129" s="84"/>
      <c r="S129" s="84"/>
      <c r="T129" s="84"/>
      <c r="U129" s="84"/>
      <c r="V129" s="84"/>
      <c r="W129" s="84"/>
      <c r="X129" s="84"/>
      <c r="Y129" s="84"/>
      <c r="Z129" s="84"/>
      <c r="AA129" s="84"/>
      <c r="AB129" s="84"/>
      <c r="AC129" s="84"/>
      <c r="AD129" s="84"/>
      <c r="AE129" s="84"/>
      <c r="AF129" s="84"/>
      <c r="AG129" s="85"/>
      <c r="AH129" s="133"/>
      <c r="AI129" s="100"/>
      <c r="AM129" s="51"/>
      <c r="AN129" s="53">
        <f>(H129/D129)*100</f>
        <v>99.99999828234604</v>
      </c>
    </row>
    <row r="130" spans="1:40" ht="12.75" customHeight="1">
      <c r="A130" s="537" t="s">
        <v>30</v>
      </c>
      <c r="B130" s="537"/>
      <c r="C130" s="72">
        <f>SUM(D130:F130)</f>
        <v>33388.63384</v>
      </c>
      <c r="D130" s="73">
        <v>33388.63384</v>
      </c>
      <c r="E130" s="73"/>
      <c r="F130" s="73"/>
      <c r="G130" s="73">
        <v>33388.63384</v>
      </c>
      <c r="H130" s="73">
        <v>33388.63384</v>
      </c>
      <c r="I130" s="541"/>
      <c r="J130" s="548"/>
      <c r="K130" s="548"/>
      <c r="L130" s="554"/>
      <c r="M130" s="554"/>
      <c r="N130" s="560"/>
      <c r="O130" s="561"/>
      <c r="P130" s="83"/>
      <c r="Q130" s="84"/>
      <c r="R130" s="84"/>
      <c r="S130" s="84"/>
      <c r="T130" s="84"/>
      <c r="U130" s="84"/>
      <c r="V130" s="84"/>
      <c r="W130" s="84"/>
      <c r="X130" s="84"/>
      <c r="Y130" s="84"/>
      <c r="Z130" s="84"/>
      <c r="AA130" s="84"/>
      <c r="AB130" s="84"/>
      <c r="AC130" s="84"/>
      <c r="AD130" s="84"/>
      <c r="AE130" s="84"/>
      <c r="AF130" s="84"/>
      <c r="AG130" s="85"/>
      <c r="AH130" s="133"/>
      <c r="AI130" s="100"/>
      <c r="AM130" s="51"/>
      <c r="AN130" s="53">
        <f>(H130/D130)*100</f>
        <v>100</v>
      </c>
    </row>
    <row r="131" spans="1:40" ht="12.75" customHeight="1">
      <c r="A131" s="537" t="s">
        <v>39</v>
      </c>
      <c r="B131" s="537"/>
      <c r="C131" s="72">
        <f>SUM(D131:F131)</f>
        <v>0</v>
      </c>
      <c r="D131" s="73"/>
      <c r="E131" s="73"/>
      <c r="F131" s="73"/>
      <c r="G131" s="73"/>
      <c r="H131" s="73"/>
      <c r="I131" s="541"/>
      <c r="J131" s="548"/>
      <c r="K131" s="548"/>
      <c r="L131" s="554"/>
      <c r="M131" s="554"/>
      <c r="N131" s="560"/>
      <c r="O131" s="561"/>
      <c r="P131" s="83"/>
      <c r="Q131" s="84"/>
      <c r="R131" s="84"/>
      <c r="S131" s="84"/>
      <c r="T131" s="84"/>
      <c r="U131" s="84"/>
      <c r="V131" s="84"/>
      <c r="W131" s="84"/>
      <c r="X131" s="84"/>
      <c r="Y131" s="84"/>
      <c r="Z131" s="84"/>
      <c r="AA131" s="84"/>
      <c r="AB131" s="84"/>
      <c r="AC131" s="84"/>
      <c r="AD131" s="84"/>
      <c r="AE131" s="84"/>
      <c r="AF131" s="84"/>
      <c r="AG131" s="85"/>
      <c r="AH131" s="133"/>
      <c r="AI131" s="100"/>
      <c r="AM131" s="51"/>
      <c r="AN131" s="53"/>
    </row>
    <row r="132" spans="1:40" ht="12.75" customHeight="1">
      <c r="A132" s="537" t="s">
        <v>40</v>
      </c>
      <c r="B132" s="537"/>
      <c r="C132" s="72">
        <f>SUM(D132:F132)</f>
        <v>0</v>
      </c>
      <c r="D132" s="73"/>
      <c r="E132" s="73"/>
      <c r="F132" s="73"/>
      <c r="G132" s="73"/>
      <c r="H132" s="73"/>
      <c r="I132" s="541"/>
      <c r="J132" s="548"/>
      <c r="K132" s="548"/>
      <c r="L132" s="554"/>
      <c r="M132" s="554"/>
      <c r="N132" s="560"/>
      <c r="O132" s="561"/>
      <c r="P132" s="86"/>
      <c r="Q132" s="87"/>
      <c r="R132" s="87"/>
      <c r="S132" s="87"/>
      <c r="T132" s="87"/>
      <c r="U132" s="87"/>
      <c r="V132" s="87"/>
      <c r="W132" s="87"/>
      <c r="X132" s="87"/>
      <c r="Y132" s="87"/>
      <c r="Z132" s="87"/>
      <c r="AA132" s="87"/>
      <c r="AB132" s="87"/>
      <c r="AC132" s="87"/>
      <c r="AD132" s="87"/>
      <c r="AE132" s="87"/>
      <c r="AF132" s="87"/>
      <c r="AG132" s="88"/>
      <c r="AH132" s="133"/>
      <c r="AI132" s="100"/>
      <c r="AM132" s="51"/>
      <c r="AN132" s="53"/>
    </row>
    <row r="133" spans="1:40" ht="12.75" customHeight="1" hidden="1">
      <c r="A133" s="70" t="s">
        <v>111</v>
      </c>
      <c r="B133" s="71" t="s">
        <v>112</v>
      </c>
      <c r="C133" s="72"/>
      <c r="D133" s="73"/>
      <c r="E133" s="73"/>
      <c r="F133" s="73"/>
      <c r="G133" s="73"/>
      <c r="H133" s="73"/>
      <c r="I133" s="541" t="s">
        <v>113</v>
      </c>
      <c r="J133" s="556" t="s">
        <v>114</v>
      </c>
      <c r="K133" s="548" t="s">
        <v>115</v>
      </c>
      <c r="L133" s="36" t="s">
        <v>116</v>
      </c>
      <c r="M133" s="36" t="s">
        <v>117</v>
      </c>
      <c r="N133" s="560"/>
      <c r="O133" s="561"/>
      <c r="P133" s="78" t="s">
        <v>50</v>
      </c>
      <c r="Q133" s="79" t="s">
        <v>50</v>
      </c>
      <c r="R133" s="79" t="s">
        <v>50</v>
      </c>
      <c r="S133" s="79" t="s">
        <v>50</v>
      </c>
      <c r="T133" s="79" t="s">
        <v>50</v>
      </c>
      <c r="U133" s="79" t="s">
        <v>50</v>
      </c>
      <c r="V133" s="79" t="s">
        <v>50</v>
      </c>
      <c r="W133" s="79" t="s">
        <v>50</v>
      </c>
      <c r="X133" s="79" t="s">
        <v>50</v>
      </c>
      <c r="Y133" s="79" t="s">
        <v>50</v>
      </c>
      <c r="Z133" s="79" t="s">
        <v>50</v>
      </c>
      <c r="AA133" s="79" t="s">
        <v>50</v>
      </c>
      <c r="AB133" s="79" t="s">
        <v>50</v>
      </c>
      <c r="AC133" s="79" t="s">
        <v>50</v>
      </c>
      <c r="AD133" s="79" t="s">
        <v>50</v>
      </c>
      <c r="AE133" s="79" t="s">
        <v>50</v>
      </c>
      <c r="AF133" s="79" t="s">
        <v>50</v>
      </c>
      <c r="AG133" s="80" t="s">
        <v>50</v>
      </c>
      <c r="AH133" s="133"/>
      <c r="AI133" s="100"/>
      <c r="AM133" s="51"/>
      <c r="AN133" s="53" t="e">
        <f aca="true" t="shared" si="18" ref="AN133:AN139">(H133/D133)*100</f>
        <v>#DIV/0!</v>
      </c>
    </row>
    <row r="134" spans="1:40" ht="12.75" customHeight="1" hidden="1">
      <c r="A134" s="537" t="s">
        <v>27</v>
      </c>
      <c r="B134" s="537"/>
      <c r="C134" s="72">
        <f aca="true" t="shared" si="19" ref="C134:H134">SUM(C135:C139)</f>
        <v>0</v>
      </c>
      <c r="D134" s="73">
        <f t="shared" si="19"/>
        <v>0</v>
      </c>
      <c r="E134" s="73">
        <f t="shared" si="19"/>
        <v>0</v>
      </c>
      <c r="F134" s="73">
        <f t="shared" si="19"/>
        <v>0</v>
      </c>
      <c r="G134" s="73">
        <f t="shared" si="19"/>
        <v>0</v>
      </c>
      <c r="H134" s="73">
        <f t="shared" si="19"/>
        <v>0</v>
      </c>
      <c r="I134" s="541"/>
      <c r="J134" s="556"/>
      <c r="K134" s="548"/>
      <c r="L134" s="36"/>
      <c r="M134" s="36"/>
      <c r="N134" s="560"/>
      <c r="O134" s="561"/>
      <c r="P134" s="83"/>
      <c r="Q134" s="84"/>
      <c r="R134" s="84"/>
      <c r="S134" s="84"/>
      <c r="T134" s="84"/>
      <c r="U134" s="84"/>
      <c r="V134" s="84"/>
      <c r="W134" s="84"/>
      <c r="X134" s="84"/>
      <c r="Y134" s="84"/>
      <c r="Z134" s="84"/>
      <c r="AA134" s="84"/>
      <c r="AB134" s="84"/>
      <c r="AC134" s="84"/>
      <c r="AD134" s="84"/>
      <c r="AE134" s="84"/>
      <c r="AF134" s="84"/>
      <c r="AG134" s="85"/>
      <c r="AH134" s="133"/>
      <c r="AI134" s="100"/>
      <c r="AM134" s="51"/>
      <c r="AN134" s="53" t="e">
        <f t="shared" si="18"/>
        <v>#DIV/0!</v>
      </c>
    </row>
    <row r="135" spans="1:40" ht="12.75" customHeight="1" hidden="1">
      <c r="A135" s="537" t="s">
        <v>28</v>
      </c>
      <c r="B135" s="537"/>
      <c r="C135" s="72">
        <f>SUM(D135:F135)</f>
        <v>0</v>
      </c>
      <c r="D135" s="73"/>
      <c r="E135" s="73"/>
      <c r="F135" s="73"/>
      <c r="G135" s="73"/>
      <c r="H135" s="73"/>
      <c r="I135" s="541"/>
      <c r="J135" s="556"/>
      <c r="K135" s="548"/>
      <c r="L135" s="36"/>
      <c r="M135" s="36"/>
      <c r="N135" s="560"/>
      <c r="O135" s="561"/>
      <c r="P135" s="83"/>
      <c r="Q135" s="84"/>
      <c r="R135" s="84"/>
      <c r="S135" s="84"/>
      <c r="T135" s="84"/>
      <c r="U135" s="84"/>
      <c r="V135" s="84"/>
      <c r="W135" s="84"/>
      <c r="X135" s="84"/>
      <c r="Y135" s="84"/>
      <c r="Z135" s="84"/>
      <c r="AA135" s="84"/>
      <c r="AB135" s="84"/>
      <c r="AC135" s="84"/>
      <c r="AD135" s="84"/>
      <c r="AE135" s="84"/>
      <c r="AF135" s="84"/>
      <c r="AG135" s="85"/>
      <c r="AH135" s="133"/>
      <c r="AI135" s="100"/>
      <c r="AM135" s="51"/>
      <c r="AN135" s="53" t="e">
        <f t="shared" si="18"/>
        <v>#DIV/0!</v>
      </c>
    </row>
    <row r="136" spans="1:40" ht="12.75" customHeight="1" hidden="1">
      <c r="A136" s="537" t="s">
        <v>29</v>
      </c>
      <c r="B136" s="537"/>
      <c r="C136" s="72">
        <f>SUM(D136:F136)</f>
        <v>0</v>
      </c>
      <c r="D136" s="73">
        <v>0</v>
      </c>
      <c r="E136" s="73"/>
      <c r="F136" s="73"/>
      <c r="G136" s="73">
        <v>0</v>
      </c>
      <c r="H136" s="73">
        <v>0</v>
      </c>
      <c r="I136" s="541"/>
      <c r="J136" s="556"/>
      <c r="K136" s="548"/>
      <c r="L136" s="36"/>
      <c r="M136" s="36"/>
      <c r="N136" s="560"/>
      <c r="O136" s="561"/>
      <c r="P136" s="83"/>
      <c r="Q136" s="84"/>
      <c r="R136" s="84"/>
      <c r="S136" s="84"/>
      <c r="T136" s="84"/>
      <c r="U136" s="84"/>
      <c r="V136" s="84"/>
      <c r="W136" s="84"/>
      <c r="X136" s="84"/>
      <c r="Y136" s="84"/>
      <c r="Z136" s="84"/>
      <c r="AA136" s="84"/>
      <c r="AB136" s="84"/>
      <c r="AC136" s="84"/>
      <c r="AD136" s="84"/>
      <c r="AE136" s="84"/>
      <c r="AF136" s="84"/>
      <c r="AG136" s="85"/>
      <c r="AH136" s="133"/>
      <c r="AI136" s="100"/>
      <c r="AM136" s="51"/>
      <c r="AN136" s="53" t="e">
        <f t="shared" si="18"/>
        <v>#DIV/0!</v>
      </c>
    </row>
    <row r="137" spans="1:40" ht="12.75" customHeight="1" hidden="1">
      <c r="A137" s="537" t="s">
        <v>30</v>
      </c>
      <c r="B137" s="537"/>
      <c r="C137" s="72">
        <f>SUM(D137:F137)</f>
        <v>0</v>
      </c>
      <c r="D137" s="73"/>
      <c r="E137" s="73"/>
      <c r="F137" s="73"/>
      <c r="G137" s="73"/>
      <c r="H137" s="73"/>
      <c r="I137" s="541"/>
      <c r="J137" s="556"/>
      <c r="K137" s="548"/>
      <c r="L137" s="36"/>
      <c r="M137" s="36"/>
      <c r="N137" s="560"/>
      <c r="O137" s="561"/>
      <c r="P137" s="83"/>
      <c r="Q137" s="84"/>
      <c r="R137" s="84"/>
      <c r="S137" s="84"/>
      <c r="T137" s="84"/>
      <c r="U137" s="84"/>
      <c r="V137" s="84"/>
      <c r="W137" s="84"/>
      <c r="X137" s="84"/>
      <c r="Y137" s="84"/>
      <c r="Z137" s="84"/>
      <c r="AA137" s="84"/>
      <c r="AB137" s="84"/>
      <c r="AC137" s="84"/>
      <c r="AD137" s="84"/>
      <c r="AE137" s="84"/>
      <c r="AF137" s="84"/>
      <c r="AG137" s="85"/>
      <c r="AH137" s="133"/>
      <c r="AI137" s="100"/>
      <c r="AM137" s="51"/>
      <c r="AN137" s="53" t="e">
        <f t="shared" si="18"/>
        <v>#DIV/0!</v>
      </c>
    </row>
    <row r="138" spans="1:40" ht="12.75" customHeight="1" hidden="1">
      <c r="A138" s="537" t="s">
        <v>39</v>
      </c>
      <c r="B138" s="537"/>
      <c r="C138" s="72">
        <f>SUM(D138:F138)</f>
        <v>0</v>
      </c>
      <c r="D138" s="73"/>
      <c r="E138" s="73"/>
      <c r="F138" s="73"/>
      <c r="G138" s="73"/>
      <c r="H138" s="73"/>
      <c r="I138" s="98"/>
      <c r="J138" s="556"/>
      <c r="K138" s="31"/>
      <c r="L138" s="36"/>
      <c r="M138" s="36"/>
      <c r="N138" s="76"/>
      <c r="O138" s="77"/>
      <c r="P138" s="83"/>
      <c r="Q138" s="84"/>
      <c r="R138" s="84"/>
      <c r="S138" s="84"/>
      <c r="T138" s="84"/>
      <c r="U138" s="84"/>
      <c r="V138" s="84"/>
      <c r="W138" s="84"/>
      <c r="X138" s="84"/>
      <c r="Y138" s="84"/>
      <c r="Z138" s="84"/>
      <c r="AA138" s="84"/>
      <c r="AB138" s="84"/>
      <c r="AC138" s="84"/>
      <c r="AD138" s="84"/>
      <c r="AE138" s="84"/>
      <c r="AF138" s="84"/>
      <c r="AG138" s="85"/>
      <c r="AH138" s="133"/>
      <c r="AI138" s="100"/>
      <c r="AM138" s="51"/>
      <c r="AN138" s="53" t="e">
        <f t="shared" si="18"/>
        <v>#DIV/0!</v>
      </c>
    </row>
    <row r="139" spans="1:40" ht="12.75" customHeight="1" hidden="1">
      <c r="A139" s="537" t="s">
        <v>40</v>
      </c>
      <c r="B139" s="537"/>
      <c r="C139" s="72">
        <f>SUM(D139:F139)</f>
        <v>0</v>
      </c>
      <c r="D139" s="73"/>
      <c r="E139" s="73"/>
      <c r="F139" s="73"/>
      <c r="G139" s="73"/>
      <c r="H139" s="73"/>
      <c r="I139" s="98"/>
      <c r="J139" s="556"/>
      <c r="K139" s="31"/>
      <c r="L139" s="36"/>
      <c r="M139" s="36"/>
      <c r="N139" s="76"/>
      <c r="O139" s="77"/>
      <c r="P139" s="86"/>
      <c r="Q139" s="87"/>
      <c r="R139" s="87"/>
      <c r="S139" s="87"/>
      <c r="T139" s="87"/>
      <c r="U139" s="87"/>
      <c r="V139" s="87"/>
      <c r="W139" s="87"/>
      <c r="X139" s="87"/>
      <c r="Y139" s="87"/>
      <c r="Z139" s="87"/>
      <c r="AA139" s="87"/>
      <c r="AB139" s="87"/>
      <c r="AC139" s="87"/>
      <c r="AD139" s="87"/>
      <c r="AE139" s="87"/>
      <c r="AF139" s="87"/>
      <c r="AG139" s="88"/>
      <c r="AH139" s="133"/>
      <c r="AI139" s="100"/>
      <c r="AM139" s="51"/>
      <c r="AN139" s="53" t="e">
        <f t="shared" si="18"/>
        <v>#DIV/0!</v>
      </c>
    </row>
    <row r="140" spans="1:40" ht="33" customHeight="1">
      <c r="A140" s="70" t="s">
        <v>118</v>
      </c>
      <c r="B140" s="71" t="s">
        <v>119</v>
      </c>
      <c r="C140" s="72"/>
      <c r="D140" s="73"/>
      <c r="E140" s="73"/>
      <c r="F140" s="73"/>
      <c r="G140" s="73"/>
      <c r="H140" s="73"/>
      <c r="I140" s="98"/>
      <c r="J140" s="548" t="s">
        <v>120</v>
      </c>
      <c r="K140" s="548" t="s">
        <v>121</v>
      </c>
      <c r="L140" s="554"/>
      <c r="M140" s="554"/>
      <c r="N140" s="677">
        <f>N148+N162+N169+N176+N211+N218+N232+N242</f>
        <v>116704.01094000001</v>
      </c>
      <c r="O140" s="561"/>
      <c r="P140" s="78"/>
      <c r="Q140" s="79"/>
      <c r="R140" s="79"/>
      <c r="S140" s="79"/>
      <c r="T140" s="79"/>
      <c r="U140" s="79"/>
      <c r="V140" s="79"/>
      <c r="W140" s="79"/>
      <c r="X140" s="79"/>
      <c r="Y140" s="79"/>
      <c r="Z140" s="79"/>
      <c r="AA140" s="79"/>
      <c r="AB140" s="79"/>
      <c r="AC140" s="79"/>
      <c r="AD140" s="79"/>
      <c r="AE140" s="79"/>
      <c r="AF140" s="79"/>
      <c r="AG140" s="80"/>
      <c r="AH140" s="133"/>
      <c r="AI140" s="100"/>
      <c r="AM140" s="51"/>
      <c r="AN140" s="53"/>
    </row>
    <row r="141" spans="1:40" ht="12.75" customHeight="1">
      <c r="A141" s="537" t="s">
        <v>27</v>
      </c>
      <c r="B141" s="537"/>
      <c r="C141" s="72">
        <f aca="true" t="shared" si="20" ref="C141:H141">SUM(C142:C146)</f>
        <v>939381.9562799999</v>
      </c>
      <c r="D141" s="73">
        <f t="shared" si="20"/>
        <v>939381.9562799999</v>
      </c>
      <c r="E141" s="73">
        <f t="shared" si="20"/>
        <v>0</v>
      </c>
      <c r="F141" s="73">
        <f t="shared" si="20"/>
        <v>0</v>
      </c>
      <c r="G141" s="73">
        <f t="shared" si="20"/>
        <v>930650.4492499998</v>
      </c>
      <c r="H141" s="73">
        <f t="shared" si="20"/>
        <v>929324.2757699998</v>
      </c>
      <c r="I141" s="98"/>
      <c r="J141" s="548"/>
      <c r="K141" s="548"/>
      <c r="L141" s="554"/>
      <c r="M141" s="554"/>
      <c r="N141" s="678"/>
      <c r="O141" s="561"/>
      <c r="P141" s="83"/>
      <c r="Q141" s="84"/>
      <c r="R141" s="84"/>
      <c r="S141" s="84"/>
      <c r="T141" s="84"/>
      <c r="U141" s="84"/>
      <c r="V141" s="84"/>
      <c r="W141" s="84"/>
      <c r="X141" s="84"/>
      <c r="Y141" s="84"/>
      <c r="Z141" s="84"/>
      <c r="AA141" s="84"/>
      <c r="AB141" s="84"/>
      <c r="AC141" s="84"/>
      <c r="AD141" s="84"/>
      <c r="AE141" s="84"/>
      <c r="AF141" s="84"/>
      <c r="AG141" s="85"/>
      <c r="AH141" s="133"/>
      <c r="AI141" s="100"/>
      <c r="AM141" s="51"/>
      <c r="AN141" s="53"/>
    </row>
    <row r="142" spans="1:40" ht="12.75" customHeight="1">
      <c r="A142" s="537" t="s">
        <v>28</v>
      </c>
      <c r="B142" s="537"/>
      <c r="C142" s="72">
        <f>SUM(D142:F142)</f>
        <v>5274</v>
      </c>
      <c r="D142" s="73">
        <f>D150+D157+D164+D171+D178+D185+D192+D199+D206+D213</f>
        <v>5274</v>
      </c>
      <c r="E142" s="73">
        <f>E150+E157+E164+E171+E178+E185+E192+E199+E206+E213</f>
        <v>0</v>
      </c>
      <c r="F142" s="73">
        <f>F150+F157+F164+F171+F178+F185+F192+F199+F206+F213</f>
        <v>0</v>
      </c>
      <c r="G142" s="73">
        <f>G150+G157+G164+G171+G178+G185+G192+G213+G206+G220+G227</f>
        <v>4680.44122</v>
      </c>
      <c r="H142" s="73">
        <f>H150+H157+H164+H171+H178+H185+H192+H213+H206+H220+H227</f>
        <v>4680.44122</v>
      </c>
      <c r="I142" s="98"/>
      <c r="J142" s="548"/>
      <c r="K142" s="548"/>
      <c r="L142" s="554"/>
      <c r="M142" s="554"/>
      <c r="N142" s="678"/>
      <c r="O142" s="561"/>
      <c r="P142" s="83"/>
      <c r="Q142" s="84"/>
      <c r="R142" s="84"/>
      <c r="S142" s="84"/>
      <c r="T142" s="84"/>
      <c r="U142" s="84"/>
      <c r="V142" s="84"/>
      <c r="W142" s="84"/>
      <c r="X142" s="84"/>
      <c r="Y142" s="84"/>
      <c r="Z142" s="84"/>
      <c r="AA142" s="84"/>
      <c r="AB142" s="84"/>
      <c r="AC142" s="84"/>
      <c r="AD142" s="84"/>
      <c r="AE142" s="84"/>
      <c r="AF142" s="84"/>
      <c r="AG142" s="85"/>
      <c r="AH142" s="133"/>
      <c r="AI142" s="100"/>
      <c r="AM142" s="51"/>
      <c r="AN142" s="53">
        <f>(H142/D142)*100</f>
        <v>88.74556731133863</v>
      </c>
    </row>
    <row r="143" spans="1:40" ht="12.75" customHeight="1">
      <c r="A143" s="537" t="s">
        <v>29</v>
      </c>
      <c r="B143" s="537"/>
      <c r="C143" s="72">
        <f>SUM(D143:F143)</f>
        <v>934007.9562799999</v>
      </c>
      <c r="D143" s="73">
        <f>D151+D158+D165+D172+D179+D186+D193+D207+D214+D228+D221+D235+D240+D245+D250</f>
        <v>934007.9562799999</v>
      </c>
      <c r="E143" s="73">
        <f>E151+E158+E165+E172+E179+E186+E193+E207+E214+E228+E221+E235+E240+E245+E250</f>
        <v>0</v>
      </c>
      <c r="F143" s="73">
        <f>F151+F158+F165+F172+F179+F186+F193+F207+F214+F228+F221+F235+F240+F245+F250</f>
        <v>0</v>
      </c>
      <c r="G143" s="73">
        <f>G151+G158+G165+G172+G179+G186+G193+G207+G214+G228+G221+G235+G240+G245+G250</f>
        <v>925870.0080299998</v>
      </c>
      <c r="H143" s="73">
        <f>H151+H158+H165+H172+H179+H186+H193+H207+H214+H228+H221+H235+H240+H245+H250</f>
        <v>924543.8345499998</v>
      </c>
      <c r="I143" s="98"/>
      <c r="J143" s="548"/>
      <c r="K143" s="548"/>
      <c r="L143" s="554"/>
      <c r="M143" s="554"/>
      <c r="N143" s="678"/>
      <c r="O143" s="561"/>
      <c r="P143" s="83"/>
      <c r="Q143" s="84"/>
      <c r="R143" s="84"/>
      <c r="S143" s="84"/>
      <c r="T143" s="84"/>
      <c r="U143" s="84"/>
      <c r="V143" s="84"/>
      <c r="W143" s="84"/>
      <c r="X143" s="84"/>
      <c r="Y143" s="84"/>
      <c r="Z143" s="84"/>
      <c r="AA143" s="84"/>
      <c r="AB143" s="84"/>
      <c r="AC143" s="84"/>
      <c r="AD143" s="84"/>
      <c r="AE143" s="84"/>
      <c r="AF143" s="84"/>
      <c r="AG143" s="85"/>
      <c r="AH143" s="133"/>
      <c r="AI143" s="100"/>
      <c r="AM143" s="51"/>
      <c r="AN143" s="53">
        <f aca="true" t="shared" si="21" ref="AN143:AN206">(H143/D143)*100</f>
        <v>98.98671936717818</v>
      </c>
    </row>
    <row r="144" spans="1:40" ht="12.75" customHeight="1">
      <c r="A144" s="537" t="s">
        <v>30</v>
      </c>
      <c r="B144" s="537"/>
      <c r="C144" s="72">
        <f>SUM(D144:F144)</f>
        <v>100</v>
      </c>
      <c r="D144" s="73">
        <f>D152+D159+D166+D173+D180+D187+D194+D201+D208+D215</f>
        <v>100</v>
      </c>
      <c r="E144" s="73">
        <f>E152+E159+E166+E173+E180+E187+E194+E201+E208+E215</f>
        <v>0</v>
      </c>
      <c r="F144" s="73">
        <f>F152+F159+F166+F173+F180+F187+F194+F201+F208+F215</f>
        <v>0</v>
      </c>
      <c r="G144" s="73">
        <f>G152+G159+G166+G173+G180+G187+G194+G215+G208+G222+G229</f>
        <v>100</v>
      </c>
      <c r="H144" s="73">
        <f>H152+H159+H166+H173+H180+H187+H194+H201+H208+H215</f>
        <v>100</v>
      </c>
      <c r="I144" s="98"/>
      <c r="J144" s="548"/>
      <c r="K144" s="548"/>
      <c r="L144" s="554"/>
      <c r="M144" s="554"/>
      <c r="N144" s="678"/>
      <c r="O144" s="561"/>
      <c r="P144" s="86"/>
      <c r="Q144" s="87"/>
      <c r="R144" s="87"/>
      <c r="S144" s="87"/>
      <c r="T144" s="87"/>
      <c r="U144" s="87"/>
      <c r="V144" s="87"/>
      <c r="W144" s="87"/>
      <c r="X144" s="87"/>
      <c r="Y144" s="87"/>
      <c r="Z144" s="87"/>
      <c r="AA144" s="87"/>
      <c r="AB144" s="87"/>
      <c r="AC144" s="87"/>
      <c r="AD144" s="87"/>
      <c r="AE144" s="87"/>
      <c r="AF144" s="87"/>
      <c r="AG144" s="88"/>
      <c r="AH144" s="133"/>
      <c r="AI144" s="100"/>
      <c r="AM144" s="51"/>
      <c r="AN144" s="53">
        <f t="shared" si="21"/>
        <v>100</v>
      </c>
    </row>
    <row r="145" spans="1:40" ht="12.75" customHeight="1">
      <c r="A145" s="537" t="s">
        <v>39</v>
      </c>
      <c r="B145" s="537"/>
      <c r="C145" s="72">
        <f>SUM(D145:F145)</f>
        <v>0</v>
      </c>
      <c r="D145" s="73">
        <f>D153+D160+D167+D174+D181+D188+D195+D202+D209+D216</f>
        <v>0</v>
      </c>
      <c r="E145" s="73"/>
      <c r="F145" s="73"/>
      <c r="G145" s="73"/>
      <c r="H145" s="73"/>
      <c r="I145" s="98"/>
      <c r="J145" s="548"/>
      <c r="K145" s="548"/>
      <c r="L145" s="554"/>
      <c r="M145" s="554"/>
      <c r="N145" s="667"/>
      <c r="O145" s="561"/>
      <c r="P145" s="116"/>
      <c r="Q145" s="117"/>
      <c r="R145" s="117"/>
      <c r="S145" s="117"/>
      <c r="T145" s="117"/>
      <c r="U145" s="117"/>
      <c r="V145" s="117"/>
      <c r="W145" s="117"/>
      <c r="X145" s="117"/>
      <c r="Y145" s="117"/>
      <c r="Z145" s="117"/>
      <c r="AA145" s="117"/>
      <c r="AB145" s="117"/>
      <c r="AC145" s="117"/>
      <c r="AD145" s="117"/>
      <c r="AE145" s="117"/>
      <c r="AF145" s="117"/>
      <c r="AG145" s="117"/>
      <c r="AH145" s="136"/>
      <c r="AI145" s="100"/>
      <c r="AM145" s="51"/>
      <c r="AN145" s="53"/>
    </row>
    <row r="146" spans="1:40" ht="12.75" customHeight="1">
      <c r="A146" s="537" t="s">
        <v>40</v>
      </c>
      <c r="B146" s="537"/>
      <c r="C146" s="72">
        <f>SUM(D146:F146)</f>
        <v>0</v>
      </c>
      <c r="D146" s="73">
        <f>D154+D161+D168+D175+D182+D189+D196+D203+D210+D217</f>
        <v>0</v>
      </c>
      <c r="E146" s="73"/>
      <c r="F146" s="73"/>
      <c r="G146" s="73"/>
      <c r="H146" s="73"/>
      <c r="I146" s="98"/>
      <c r="J146" s="548"/>
      <c r="K146" s="548"/>
      <c r="L146" s="554"/>
      <c r="M146" s="554"/>
      <c r="N146" s="668"/>
      <c r="O146" s="561"/>
      <c r="P146" s="115"/>
      <c r="Q146" s="126"/>
      <c r="R146" s="126"/>
      <c r="S146" s="126"/>
      <c r="T146" s="126"/>
      <c r="U146" s="126"/>
      <c r="V146" s="126"/>
      <c r="W146" s="126"/>
      <c r="X146" s="126"/>
      <c r="Y146" s="126"/>
      <c r="Z146" s="126"/>
      <c r="AA146" s="126"/>
      <c r="AB146" s="126"/>
      <c r="AC146" s="126"/>
      <c r="AD146" s="126"/>
      <c r="AE146" s="126"/>
      <c r="AF146" s="126"/>
      <c r="AG146" s="126"/>
      <c r="AH146" s="136"/>
      <c r="AI146" s="100"/>
      <c r="AM146" s="51"/>
      <c r="AN146" s="53"/>
    </row>
    <row r="147" spans="1:40" ht="61.5" customHeight="1">
      <c r="A147" s="64"/>
      <c r="B147" s="137" t="s">
        <v>122</v>
      </c>
      <c r="C147" s="90"/>
      <c r="D147" s="91" t="s">
        <v>34</v>
      </c>
      <c r="E147" s="73"/>
      <c r="F147" s="73"/>
      <c r="G147" s="73"/>
      <c r="H147" s="73"/>
      <c r="I147" s="36" t="s">
        <v>34</v>
      </c>
      <c r="J147" s="75" t="s">
        <v>37</v>
      </c>
      <c r="K147" s="36" t="s">
        <v>34</v>
      </c>
      <c r="L147" s="36" t="s">
        <v>34</v>
      </c>
      <c r="M147" s="36" t="s">
        <v>123</v>
      </c>
      <c r="N147" s="76"/>
      <c r="O147" s="77"/>
      <c r="P147" s="95"/>
      <c r="Q147" s="96"/>
      <c r="R147" s="96"/>
      <c r="S147" s="96"/>
      <c r="T147" s="96"/>
      <c r="U147" s="96"/>
      <c r="V147" s="96"/>
      <c r="W147" s="96"/>
      <c r="X147" s="96"/>
      <c r="Y147" s="96"/>
      <c r="Z147" s="96"/>
      <c r="AA147" s="96"/>
      <c r="AB147" s="96"/>
      <c r="AC147" s="96"/>
      <c r="AD147" s="96"/>
      <c r="AE147" s="96"/>
      <c r="AF147" s="96"/>
      <c r="AG147" s="138"/>
      <c r="AH147" s="133"/>
      <c r="AI147" s="100"/>
      <c r="AM147" s="51"/>
      <c r="AN147" s="53"/>
    </row>
    <row r="148" spans="1:40" ht="61.5" customHeight="1">
      <c r="A148" s="70" t="s">
        <v>124</v>
      </c>
      <c r="B148" s="71" t="s">
        <v>125</v>
      </c>
      <c r="C148" s="72"/>
      <c r="D148" s="73"/>
      <c r="E148" s="73"/>
      <c r="F148" s="73"/>
      <c r="G148" s="73"/>
      <c r="H148" s="73"/>
      <c r="I148" s="541" t="s">
        <v>126</v>
      </c>
      <c r="J148" s="548" t="s">
        <v>54</v>
      </c>
      <c r="K148" s="548" t="s">
        <v>127</v>
      </c>
      <c r="L148" s="554" t="s">
        <v>48</v>
      </c>
      <c r="M148" s="554" t="s">
        <v>49</v>
      </c>
      <c r="N148" s="560">
        <v>19060.915</v>
      </c>
      <c r="O148" s="561"/>
      <c r="P148" s="78" t="s">
        <v>50</v>
      </c>
      <c r="Q148" s="79" t="s">
        <v>50</v>
      </c>
      <c r="R148" s="79" t="s">
        <v>50</v>
      </c>
      <c r="S148" s="79" t="s">
        <v>50</v>
      </c>
      <c r="T148" s="79" t="s">
        <v>50</v>
      </c>
      <c r="U148" s="79" t="s">
        <v>50</v>
      </c>
      <c r="V148" s="79" t="s">
        <v>50</v>
      </c>
      <c r="W148" s="79" t="s">
        <v>50</v>
      </c>
      <c r="X148" s="79" t="s">
        <v>50</v>
      </c>
      <c r="Y148" s="79" t="s">
        <v>50</v>
      </c>
      <c r="Z148" s="79" t="s">
        <v>50</v>
      </c>
      <c r="AA148" s="79" t="s">
        <v>50</v>
      </c>
      <c r="AB148" s="79" t="s">
        <v>50</v>
      </c>
      <c r="AC148" s="79" t="s">
        <v>50</v>
      </c>
      <c r="AD148" s="79" t="s">
        <v>50</v>
      </c>
      <c r="AE148" s="79" t="s">
        <v>50</v>
      </c>
      <c r="AF148" s="79" t="s">
        <v>50</v>
      </c>
      <c r="AG148" s="80" t="s">
        <v>50</v>
      </c>
      <c r="AH148" s="133"/>
      <c r="AI148" s="100"/>
      <c r="AM148" s="51"/>
      <c r="AN148" s="53"/>
    </row>
    <row r="149" spans="1:40" ht="12.75" customHeight="1">
      <c r="A149" s="537" t="s">
        <v>27</v>
      </c>
      <c r="B149" s="537"/>
      <c r="C149" s="72">
        <f aca="true" t="shared" si="22" ref="C149:H149">SUM(C150:C154)</f>
        <v>195331.08333</v>
      </c>
      <c r="D149" s="73">
        <f t="shared" si="22"/>
        <v>195331.08333</v>
      </c>
      <c r="E149" s="73">
        <f t="shared" si="22"/>
        <v>0</v>
      </c>
      <c r="F149" s="73">
        <f t="shared" si="22"/>
        <v>0</v>
      </c>
      <c r="G149" s="73">
        <f t="shared" si="22"/>
        <v>195155.52333</v>
      </c>
      <c r="H149" s="73">
        <f t="shared" si="22"/>
        <v>195155.52333</v>
      </c>
      <c r="I149" s="541"/>
      <c r="J149" s="548"/>
      <c r="K149" s="548"/>
      <c r="L149" s="554"/>
      <c r="M149" s="554"/>
      <c r="N149" s="560"/>
      <c r="O149" s="561"/>
      <c r="P149" s="83"/>
      <c r="Q149" s="84"/>
      <c r="R149" s="84"/>
      <c r="S149" s="84"/>
      <c r="T149" s="84"/>
      <c r="U149" s="84"/>
      <c r="V149" s="84"/>
      <c r="W149" s="84"/>
      <c r="X149" s="84"/>
      <c r="Y149" s="84"/>
      <c r="Z149" s="84"/>
      <c r="AA149" s="84"/>
      <c r="AB149" s="84"/>
      <c r="AC149" s="84"/>
      <c r="AD149" s="84"/>
      <c r="AE149" s="84"/>
      <c r="AF149" s="84"/>
      <c r="AG149" s="85"/>
      <c r="AH149" s="133"/>
      <c r="AI149" s="100"/>
      <c r="AM149" s="51"/>
      <c r="AN149" s="53"/>
    </row>
    <row r="150" spans="1:40" ht="12.75" customHeight="1" hidden="1">
      <c r="A150" s="537" t="s">
        <v>28</v>
      </c>
      <c r="B150" s="537"/>
      <c r="C150" s="72">
        <f>SUM(D150:F150)</f>
        <v>0</v>
      </c>
      <c r="D150" s="73"/>
      <c r="E150" s="73"/>
      <c r="F150" s="73"/>
      <c r="G150" s="73"/>
      <c r="H150" s="73"/>
      <c r="I150" s="541"/>
      <c r="J150" s="548"/>
      <c r="K150" s="548"/>
      <c r="L150" s="554"/>
      <c r="M150" s="554"/>
      <c r="N150" s="560"/>
      <c r="O150" s="561"/>
      <c r="P150" s="83"/>
      <c r="Q150" s="84"/>
      <c r="R150" s="84"/>
      <c r="S150" s="84"/>
      <c r="T150" s="84"/>
      <c r="U150" s="84"/>
      <c r="V150" s="84"/>
      <c r="W150" s="84"/>
      <c r="X150" s="84"/>
      <c r="Y150" s="84"/>
      <c r="Z150" s="84"/>
      <c r="AA150" s="84"/>
      <c r="AB150" s="84"/>
      <c r="AC150" s="84"/>
      <c r="AD150" s="84"/>
      <c r="AE150" s="84"/>
      <c r="AF150" s="84"/>
      <c r="AG150" s="85"/>
      <c r="AH150" s="133"/>
      <c r="AI150" s="100"/>
      <c r="AM150" s="51"/>
      <c r="AN150" s="53" t="e">
        <f t="shared" si="21"/>
        <v>#DIV/0!</v>
      </c>
    </row>
    <row r="151" spans="1:40" ht="21" customHeight="1">
      <c r="A151" s="537" t="s">
        <v>29</v>
      </c>
      <c r="B151" s="537"/>
      <c r="C151" s="72">
        <f>SUM(D151:F151)</f>
        <v>195331.08333</v>
      </c>
      <c r="D151" s="73">
        <v>195331.08333</v>
      </c>
      <c r="E151" s="73"/>
      <c r="F151" s="73"/>
      <c r="G151" s="73">
        <v>195155.52333</v>
      </c>
      <c r="H151" s="73">
        <f>G151</f>
        <v>195155.52333</v>
      </c>
      <c r="I151" s="541"/>
      <c r="J151" s="548"/>
      <c r="K151" s="548"/>
      <c r="L151" s="554"/>
      <c r="M151" s="554"/>
      <c r="N151" s="560"/>
      <c r="O151" s="561"/>
      <c r="P151" s="83"/>
      <c r="Q151" s="84"/>
      <c r="R151" s="84"/>
      <c r="S151" s="84"/>
      <c r="T151" s="84"/>
      <c r="U151" s="84"/>
      <c r="V151" s="84"/>
      <c r="W151" s="84"/>
      <c r="X151" s="84"/>
      <c r="Y151" s="84"/>
      <c r="Z151" s="84"/>
      <c r="AA151" s="84"/>
      <c r="AB151" s="84"/>
      <c r="AC151" s="84"/>
      <c r="AD151" s="84"/>
      <c r="AE151" s="84"/>
      <c r="AF151" s="84"/>
      <c r="AG151" s="85"/>
      <c r="AH151" s="133"/>
      <c r="AI151" s="100"/>
      <c r="AM151" s="51"/>
      <c r="AN151" s="53">
        <f t="shared" si="21"/>
        <v>99.91012183160659</v>
      </c>
    </row>
    <row r="152" spans="1:40" ht="12.75" customHeight="1" hidden="1">
      <c r="A152" s="537" t="s">
        <v>30</v>
      </c>
      <c r="B152" s="537"/>
      <c r="C152" s="72">
        <f>SUM(D152:F152)</f>
        <v>0</v>
      </c>
      <c r="D152" s="73"/>
      <c r="E152" s="73"/>
      <c r="F152" s="73"/>
      <c r="G152" s="73"/>
      <c r="H152" s="73"/>
      <c r="I152" s="541"/>
      <c r="J152" s="548"/>
      <c r="K152" s="548"/>
      <c r="L152" s="36"/>
      <c r="M152" s="36"/>
      <c r="N152" s="560"/>
      <c r="O152" s="561"/>
      <c r="P152" s="83"/>
      <c r="Q152" s="84"/>
      <c r="R152" s="84"/>
      <c r="S152" s="84"/>
      <c r="T152" s="84"/>
      <c r="U152" s="84"/>
      <c r="V152" s="84"/>
      <c r="W152" s="84"/>
      <c r="X152" s="84"/>
      <c r="Y152" s="84"/>
      <c r="Z152" s="84"/>
      <c r="AA152" s="84"/>
      <c r="AB152" s="84"/>
      <c r="AC152" s="84"/>
      <c r="AD152" s="84"/>
      <c r="AE152" s="84"/>
      <c r="AF152" s="84"/>
      <c r="AG152" s="85"/>
      <c r="AH152" s="133"/>
      <c r="AI152" s="100"/>
      <c r="AM152" s="51"/>
      <c r="AN152" s="53" t="e">
        <f t="shared" si="21"/>
        <v>#DIV/0!</v>
      </c>
    </row>
    <row r="153" spans="1:40" ht="12.75" customHeight="1" hidden="1">
      <c r="A153" s="537" t="s">
        <v>39</v>
      </c>
      <c r="B153" s="537"/>
      <c r="C153" s="72">
        <f>SUM(D153:F153)</f>
        <v>0</v>
      </c>
      <c r="D153" s="73"/>
      <c r="E153" s="73"/>
      <c r="F153" s="73"/>
      <c r="G153" s="73"/>
      <c r="H153" s="73"/>
      <c r="I153" s="98"/>
      <c r="J153" s="101"/>
      <c r="K153" s="31"/>
      <c r="L153" s="36"/>
      <c r="M153" s="36"/>
      <c r="N153" s="76"/>
      <c r="O153" s="77"/>
      <c r="P153" s="83"/>
      <c r="Q153" s="84"/>
      <c r="R153" s="84"/>
      <c r="S153" s="84"/>
      <c r="T153" s="84"/>
      <c r="U153" s="84"/>
      <c r="V153" s="84"/>
      <c r="W153" s="84"/>
      <c r="X153" s="84"/>
      <c r="Y153" s="84"/>
      <c r="Z153" s="84"/>
      <c r="AA153" s="84"/>
      <c r="AB153" s="84"/>
      <c r="AC153" s="84"/>
      <c r="AD153" s="84"/>
      <c r="AE153" s="84"/>
      <c r="AF153" s="84"/>
      <c r="AG153" s="85"/>
      <c r="AH153" s="133"/>
      <c r="AI153" s="100"/>
      <c r="AM153" s="51"/>
      <c r="AN153" s="53" t="e">
        <f t="shared" si="21"/>
        <v>#DIV/0!</v>
      </c>
    </row>
    <row r="154" spans="1:40" ht="12.75" customHeight="1" hidden="1">
      <c r="A154" s="537" t="s">
        <v>40</v>
      </c>
      <c r="B154" s="537"/>
      <c r="C154" s="72">
        <f>SUM(D154:F154)</f>
        <v>0</v>
      </c>
      <c r="D154" s="73"/>
      <c r="E154" s="73"/>
      <c r="F154" s="73"/>
      <c r="G154" s="73"/>
      <c r="H154" s="73"/>
      <c r="I154" s="98"/>
      <c r="J154" s="101"/>
      <c r="K154" s="31"/>
      <c r="L154" s="36"/>
      <c r="M154" s="36"/>
      <c r="N154" s="76"/>
      <c r="O154" s="77"/>
      <c r="P154" s="86"/>
      <c r="Q154" s="87"/>
      <c r="R154" s="87"/>
      <c r="S154" s="87"/>
      <c r="T154" s="87"/>
      <c r="U154" s="87"/>
      <c r="V154" s="87"/>
      <c r="W154" s="87"/>
      <c r="X154" s="87"/>
      <c r="Y154" s="87"/>
      <c r="Z154" s="87"/>
      <c r="AA154" s="87"/>
      <c r="AB154" s="87"/>
      <c r="AC154" s="87"/>
      <c r="AD154" s="87"/>
      <c r="AE154" s="87"/>
      <c r="AF154" s="87"/>
      <c r="AG154" s="88"/>
      <c r="AH154" s="133"/>
      <c r="AI154" s="100"/>
      <c r="AM154" s="51"/>
      <c r="AN154" s="53" t="e">
        <f t="shared" si="21"/>
        <v>#DIV/0!</v>
      </c>
    </row>
    <row r="155" spans="1:40" ht="50.25" customHeight="1">
      <c r="A155" s="70" t="s">
        <v>128</v>
      </c>
      <c r="B155" s="71" t="s">
        <v>129</v>
      </c>
      <c r="C155" s="72"/>
      <c r="D155" s="73"/>
      <c r="E155" s="73"/>
      <c r="F155" s="73"/>
      <c r="G155" s="73"/>
      <c r="H155" s="73"/>
      <c r="I155" s="541" t="s">
        <v>108</v>
      </c>
      <c r="J155" s="556" t="s">
        <v>130</v>
      </c>
      <c r="K155" s="548" t="s">
        <v>131</v>
      </c>
      <c r="L155" s="554" t="s">
        <v>132</v>
      </c>
      <c r="M155" s="554" t="s">
        <v>49</v>
      </c>
      <c r="N155" s="560"/>
      <c r="O155" s="561"/>
      <c r="P155" s="78" t="s">
        <v>50</v>
      </c>
      <c r="Q155" s="79"/>
      <c r="R155" s="79"/>
      <c r="S155" s="79"/>
      <c r="T155" s="79"/>
      <c r="U155" s="79"/>
      <c r="V155" s="79"/>
      <c r="W155" s="79"/>
      <c r="X155" s="79"/>
      <c r="Y155" s="79"/>
      <c r="Z155" s="79" t="s">
        <v>50</v>
      </c>
      <c r="AA155" s="79"/>
      <c r="AB155" s="79"/>
      <c r="AC155" s="79"/>
      <c r="AD155" s="79" t="s">
        <v>50</v>
      </c>
      <c r="AE155" s="79"/>
      <c r="AF155" s="79"/>
      <c r="AG155" s="80"/>
      <c r="AH155" s="133"/>
      <c r="AI155" s="100"/>
      <c r="AM155" s="51"/>
      <c r="AN155" s="53"/>
    </row>
    <row r="156" spans="1:40" ht="12.75" customHeight="1">
      <c r="A156" s="537" t="s">
        <v>27</v>
      </c>
      <c r="B156" s="537"/>
      <c r="C156" s="72">
        <f aca="true" t="shared" si="23" ref="C156:H156">SUM(C157:C161)</f>
        <v>1100</v>
      </c>
      <c r="D156" s="73">
        <f t="shared" si="23"/>
        <v>1100</v>
      </c>
      <c r="E156" s="73">
        <f t="shared" si="23"/>
        <v>0</v>
      </c>
      <c r="F156" s="73">
        <f t="shared" si="23"/>
        <v>0</v>
      </c>
      <c r="G156" s="73">
        <f t="shared" si="23"/>
        <v>1100</v>
      </c>
      <c r="H156" s="73">
        <f t="shared" si="23"/>
        <v>1100</v>
      </c>
      <c r="I156" s="541"/>
      <c r="J156" s="556"/>
      <c r="K156" s="548"/>
      <c r="L156" s="554"/>
      <c r="M156" s="554"/>
      <c r="N156" s="560"/>
      <c r="O156" s="561"/>
      <c r="P156" s="83"/>
      <c r="Q156" s="84"/>
      <c r="R156" s="84"/>
      <c r="S156" s="84"/>
      <c r="T156" s="84"/>
      <c r="U156" s="84"/>
      <c r="V156" s="84"/>
      <c r="W156" s="84"/>
      <c r="X156" s="84"/>
      <c r="Y156" s="84"/>
      <c r="Z156" s="84"/>
      <c r="AA156" s="84"/>
      <c r="AB156" s="84"/>
      <c r="AC156" s="84"/>
      <c r="AD156" s="84"/>
      <c r="AE156" s="84"/>
      <c r="AF156" s="84"/>
      <c r="AG156" s="85"/>
      <c r="AH156" s="133"/>
      <c r="AI156" s="100"/>
      <c r="AM156" s="51"/>
      <c r="AN156" s="53"/>
    </row>
    <row r="157" spans="1:40" ht="12.75" customHeight="1" hidden="1">
      <c r="A157" s="537" t="s">
        <v>28</v>
      </c>
      <c r="B157" s="537"/>
      <c r="C157" s="72">
        <f>SUM(D157:F157)</f>
        <v>0</v>
      </c>
      <c r="D157" s="73"/>
      <c r="E157" s="73"/>
      <c r="F157" s="73"/>
      <c r="G157" s="73"/>
      <c r="H157" s="73"/>
      <c r="I157" s="541"/>
      <c r="J157" s="556"/>
      <c r="K157" s="548"/>
      <c r="L157" s="554"/>
      <c r="M157" s="554"/>
      <c r="N157" s="560"/>
      <c r="O157" s="561"/>
      <c r="P157" s="83"/>
      <c r="Q157" s="84"/>
      <c r="R157" s="84"/>
      <c r="S157" s="84"/>
      <c r="T157" s="84"/>
      <c r="U157" s="84"/>
      <c r="V157" s="84"/>
      <c r="W157" s="84"/>
      <c r="X157" s="84"/>
      <c r="Y157" s="84"/>
      <c r="Z157" s="84"/>
      <c r="AA157" s="84"/>
      <c r="AB157" s="84"/>
      <c r="AC157" s="84"/>
      <c r="AD157" s="84"/>
      <c r="AE157" s="84"/>
      <c r="AF157" s="84"/>
      <c r="AG157" s="85"/>
      <c r="AH157" s="133"/>
      <c r="AI157" s="100"/>
      <c r="AM157" s="51"/>
      <c r="AN157" s="53" t="e">
        <f t="shared" si="21"/>
        <v>#DIV/0!</v>
      </c>
    </row>
    <row r="158" spans="1:40" ht="12.75" customHeight="1">
      <c r="A158" s="537" t="s">
        <v>29</v>
      </c>
      <c r="B158" s="537"/>
      <c r="C158" s="72">
        <f>SUM(D158:F158)</f>
        <v>1000</v>
      </c>
      <c r="D158" s="73">
        <v>1000</v>
      </c>
      <c r="E158" s="73"/>
      <c r="F158" s="73"/>
      <c r="G158" s="73">
        <v>1000</v>
      </c>
      <c r="H158" s="73">
        <v>1000</v>
      </c>
      <c r="I158" s="541"/>
      <c r="J158" s="556"/>
      <c r="K158" s="548"/>
      <c r="L158" s="554"/>
      <c r="M158" s="554"/>
      <c r="N158" s="560"/>
      <c r="O158" s="561"/>
      <c r="P158" s="83"/>
      <c r="Q158" s="84"/>
      <c r="R158" s="84"/>
      <c r="S158" s="84"/>
      <c r="T158" s="84"/>
      <c r="U158" s="84"/>
      <c r="V158" s="84"/>
      <c r="W158" s="84"/>
      <c r="X158" s="84"/>
      <c r="Y158" s="84"/>
      <c r="Z158" s="84"/>
      <c r="AA158" s="84"/>
      <c r="AB158" s="84"/>
      <c r="AC158" s="84"/>
      <c r="AD158" s="84"/>
      <c r="AE158" s="84"/>
      <c r="AF158" s="84"/>
      <c r="AG158" s="85"/>
      <c r="AH158" s="133"/>
      <c r="AI158" s="100"/>
      <c r="AM158" s="51"/>
      <c r="AN158" s="53">
        <f t="shared" si="21"/>
        <v>100</v>
      </c>
    </row>
    <row r="159" spans="1:40" ht="55.5" customHeight="1">
      <c r="A159" s="537" t="s">
        <v>30</v>
      </c>
      <c r="B159" s="537"/>
      <c r="C159" s="72">
        <f>SUM(D159:F159)</f>
        <v>100</v>
      </c>
      <c r="D159" s="73">
        <v>100</v>
      </c>
      <c r="E159" s="73"/>
      <c r="F159" s="73"/>
      <c r="G159" s="73">
        <v>100</v>
      </c>
      <c r="H159" s="73">
        <v>100</v>
      </c>
      <c r="I159" s="541"/>
      <c r="J159" s="556"/>
      <c r="K159" s="548"/>
      <c r="L159" s="554"/>
      <c r="M159" s="554"/>
      <c r="N159" s="560"/>
      <c r="O159" s="561"/>
      <c r="P159" s="83"/>
      <c r="Q159" s="84"/>
      <c r="R159" s="84"/>
      <c r="S159" s="84"/>
      <c r="T159" s="84"/>
      <c r="U159" s="84"/>
      <c r="V159" s="84"/>
      <c r="W159" s="84"/>
      <c r="X159" s="84"/>
      <c r="Y159" s="84"/>
      <c r="Z159" s="84"/>
      <c r="AA159" s="84"/>
      <c r="AB159" s="84"/>
      <c r="AC159" s="84"/>
      <c r="AD159" s="84"/>
      <c r="AE159" s="84"/>
      <c r="AF159" s="84"/>
      <c r="AG159" s="85"/>
      <c r="AH159" s="133"/>
      <c r="AI159" s="100"/>
      <c r="AM159" s="51"/>
      <c r="AN159" s="53">
        <f t="shared" si="21"/>
        <v>100</v>
      </c>
    </row>
    <row r="160" spans="1:40" ht="12.75" customHeight="1" hidden="1">
      <c r="A160" s="537" t="s">
        <v>39</v>
      </c>
      <c r="B160" s="537"/>
      <c r="C160" s="72">
        <f>SUM(D160:F160)</f>
        <v>0</v>
      </c>
      <c r="D160" s="73"/>
      <c r="E160" s="73"/>
      <c r="F160" s="73"/>
      <c r="G160" s="73"/>
      <c r="H160" s="73"/>
      <c r="I160" s="98"/>
      <c r="J160" s="556"/>
      <c r="K160" s="31"/>
      <c r="L160" s="36"/>
      <c r="M160" s="36"/>
      <c r="N160" s="76"/>
      <c r="O160" s="77"/>
      <c r="P160" s="83"/>
      <c r="Q160" s="84"/>
      <c r="R160" s="84"/>
      <c r="S160" s="84"/>
      <c r="T160" s="84"/>
      <c r="U160" s="84"/>
      <c r="V160" s="84"/>
      <c r="W160" s="84"/>
      <c r="X160" s="84"/>
      <c r="Y160" s="84"/>
      <c r="Z160" s="84"/>
      <c r="AA160" s="84"/>
      <c r="AB160" s="84"/>
      <c r="AC160" s="84"/>
      <c r="AD160" s="84"/>
      <c r="AE160" s="84"/>
      <c r="AF160" s="84"/>
      <c r="AG160" s="85"/>
      <c r="AH160" s="133"/>
      <c r="AI160" s="100"/>
      <c r="AM160" s="51"/>
      <c r="AN160" s="53" t="e">
        <f t="shared" si="21"/>
        <v>#DIV/0!</v>
      </c>
    </row>
    <row r="161" spans="1:40" ht="12.75" customHeight="1" hidden="1">
      <c r="A161" s="537" t="s">
        <v>40</v>
      </c>
      <c r="B161" s="537"/>
      <c r="C161" s="72">
        <f>SUM(D161:F161)</f>
        <v>0</v>
      </c>
      <c r="D161" s="73"/>
      <c r="E161" s="73"/>
      <c r="F161" s="73"/>
      <c r="G161" s="73"/>
      <c r="H161" s="73"/>
      <c r="I161" s="98"/>
      <c r="J161" s="556"/>
      <c r="K161" s="31"/>
      <c r="L161" s="36"/>
      <c r="M161" s="36"/>
      <c r="N161" s="76"/>
      <c r="O161" s="77"/>
      <c r="P161" s="86"/>
      <c r="Q161" s="87"/>
      <c r="R161" s="87"/>
      <c r="S161" s="87"/>
      <c r="T161" s="87"/>
      <c r="U161" s="87"/>
      <c r="V161" s="87"/>
      <c r="W161" s="87"/>
      <c r="X161" s="87"/>
      <c r="Y161" s="87"/>
      <c r="Z161" s="87"/>
      <c r="AA161" s="87"/>
      <c r="AB161" s="87"/>
      <c r="AC161" s="87"/>
      <c r="AD161" s="87"/>
      <c r="AE161" s="87"/>
      <c r="AF161" s="87"/>
      <c r="AG161" s="88"/>
      <c r="AH161" s="133"/>
      <c r="AI161" s="100"/>
      <c r="AM161" s="51"/>
      <c r="AN161" s="53" t="e">
        <f t="shared" si="21"/>
        <v>#DIV/0!</v>
      </c>
    </row>
    <row r="162" spans="1:40" ht="34.5" customHeight="1">
      <c r="A162" s="70" t="s">
        <v>133</v>
      </c>
      <c r="B162" s="71" t="s">
        <v>134</v>
      </c>
      <c r="C162" s="72"/>
      <c r="D162" s="73"/>
      <c r="E162" s="73"/>
      <c r="F162" s="73"/>
      <c r="G162" s="73"/>
      <c r="H162" s="73"/>
      <c r="I162" s="541" t="s">
        <v>135</v>
      </c>
      <c r="J162" s="556" t="s">
        <v>136</v>
      </c>
      <c r="K162" s="548" t="s">
        <v>137</v>
      </c>
      <c r="L162" s="554" t="s">
        <v>48</v>
      </c>
      <c r="M162" s="554" t="s">
        <v>49</v>
      </c>
      <c r="N162" s="560">
        <v>100</v>
      </c>
      <c r="O162" s="561"/>
      <c r="P162" s="78"/>
      <c r="Q162" s="79" t="s">
        <v>50</v>
      </c>
      <c r="R162" s="79" t="s">
        <v>50</v>
      </c>
      <c r="S162" s="79" t="s">
        <v>50</v>
      </c>
      <c r="T162" s="79" t="s">
        <v>50</v>
      </c>
      <c r="U162" s="79" t="s">
        <v>50</v>
      </c>
      <c r="V162" s="79"/>
      <c r="W162" s="79"/>
      <c r="X162" s="79"/>
      <c r="Y162" s="79"/>
      <c r="Z162" s="79"/>
      <c r="AA162" s="79" t="s">
        <v>50</v>
      </c>
      <c r="AB162" s="79" t="s">
        <v>50</v>
      </c>
      <c r="AC162" s="79" t="s">
        <v>50</v>
      </c>
      <c r="AD162" s="79"/>
      <c r="AE162" s="79" t="s">
        <v>50</v>
      </c>
      <c r="AF162" s="79" t="s">
        <v>50</v>
      </c>
      <c r="AG162" s="80" t="s">
        <v>50</v>
      </c>
      <c r="AH162" s="133"/>
      <c r="AI162" s="100"/>
      <c r="AM162" s="51"/>
      <c r="AN162" s="53"/>
    </row>
    <row r="163" spans="1:40" ht="12.75" customHeight="1">
      <c r="A163" s="537" t="s">
        <v>27</v>
      </c>
      <c r="B163" s="537"/>
      <c r="C163" s="72">
        <f aca="true" t="shared" si="24" ref="C163:H163">SUM(C164:C168)</f>
        <v>200</v>
      </c>
      <c r="D163" s="73">
        <f t="shared" si="24"/>
        <v>200</v>
      </c>
      <c r="E163" s="73">
        <f t="shared" si="24"/>
        <v>0</v>
      </c>
      <c r="F163" s="73">
        <f t="shared" si="24"/>
        <v>0</v>
      </c>
      <c r="G163" s="73">
        <f t="shared" si="24"/>
        <v>182.5</v>
      </c>
      <c r="H163" s="73">
        <f t="shared" si="24"/>
        <v>182.5</v>
      </c>
      <c r="I163" s="541"/>
      <c r="J163" s="556"/>
      <c r="K163" s="548"/>
      <c r="L163" s="554"/>
      <c r="M163" s="554"/>
      <c r="N163" s="560"/>
      <c r="O163" s="561"/>
      <c r="P163" s="83"/>
      <c r="Q163" s="84"/>
      <c r="R163" s="84"/>
      <c r="S163" s="84"/>
      <c r="T163" s="84"/>
      <c r="U163" s="84"/>
      <c r="V163" s="84"/>
      <c r="W163" s="84"/>
      <c r="X163" s="84"/>
      <c r="Y163" s="84"/>
      <c r="Z163" s="84"/>
      <c r="AA163" s="84"/>
      <c r="AB163" s="84"/>
      <c r="AC163" s="84"/>
      <c r="AD163" s="84"/>
      <c r="AE163" s="84"/>
      <c r="AF163" s="84"/>
      <c r="AG163" s="85"/>
      <c r="AH163" s="133"/>
      <c r="AI163" s="100"/>
      <c r="AM163" s="51"/>
      <c r="AN163" s="53"/>
    </row>
    <row r="164" spans="1:40" ht="12.75" customHeight="1" hidden="1">
      <c r="A164" s="537" t="s">
        <v>28</v>
      </c>
      <c r="B164" s="537"/>
      <c r="C164" s="72">
        <f>SUM(D164:F164)</f>
        <v>0</v>
      </c>
      <c r="D164" s="73"/>
      <c r="E164" s="73"/>
      <c r="F164" s="73"/>
      <c r="G164" s="73"/>
      <c r="H164" s="73"/>
      <c r="I164" s="541"/>
      <c r="J164" s="556"/>
      <c r="K164" s="548"/>
      <c r="L164" s="554"/>
      <c r="M164" s="554"/>
      <c r="N164" s="560"/>
      <c r="O164" s="561"/>
      <c r="P164" s="83"/>
      <c r="Q164" s="84"/>
      <c r="R164" s="84"/>
      <c r="S164" s="84"/>
      <c r="T164" s="84"/>
      <c r="U164" s="84"/>
      <c r="V164" s="84"/>
      <c r="W164" s="84"/>
      <c r="X164" s="84"/>
      <c r="Y164" s="84"/>
      <c r="Z164" s="84"/>
      <c r="AA164" s="84"/>
      <c r="AB164" s="84"/>
      <c r="AC164" s="84"/>
      <c r="AD164" s="84"/>
      <c r="AE164" s="84"/>
      <c r="AF164" s="84"/>
      <c r="AG164" s="85"/>
      <c r="AH164" s="133"/>
      <c r="AI164" s="100"/>
      <c r="AM164" s="51"/>
      <c r="AN164" s="53" t="e">
        <f t="shared" si="21"/>
        <v>#DIV/0!</v>
      </c>
    </row>
    <row r="165" spans="1:40" ht="12.75" customHeight="1">
      <c r="A165" s="537" t="s">
        <v>29</v>
      </c>
      <c r="B165" s="537"/>
      <c r="C165" s="72">
        <f>SUM(D165:F165)</f>
        <v>200</v>
      </c>
      <c r="D165" s="73">
        <v>200</v>
      </c>
      <c r="E165" s="73"/>
      <c r="F165" s="73"/>
      <c r="G165" s="73">
        <v>182.5</v>
      </c>
      <c r="H165" s="73">
        <f>G165</f>
        <v>182.5</v>
      </c>
      <c r="I165" s="541"/>
      <c r="J165" s="556"/>
      <c r="K165" s="548"/>
      <c r="L165" s="554"/>
      <c r="M165" s="554"/>
      <c r="N165" s="560"/>
      <c r="O165" s="561"/>
      <c r="P165" s="83"/>
      <c r="Q165" s="84"/>
      <c r="R165" s="84"/>
      <c r="S165" s="84"/>
      <c r="T165" s="84"/>
      <c r="U165" s="84"/>
      <c r="V165" s="84"/>
      <c r="W165" s="84"/>
      <c r="X165" s="84"/>
      <c r="Y165" s="84"/>
      <c r="Z165" s="84"/>
      <c r="AA165" s="84"/>
      <c r="AB165" s="84"/>
      <c r="AC165" s="84"/>
      <c r="AD165" s="84"/>
      <c r="AE165" s="84"/>
      <c r="AF165" s="84"/>
      <c r="AG165" s="85"/>
      <c r="AH165" s="133"/>
      <c r="AI165" s="100"/>
      <c r="AM165" s="51"/>
      <c r="AN165" s="53">
        <f t="shared" si="21"/>
        <v>91.25</v>
      </c>
    </row>
    <row r="166" spans="1:40" ht="12.75" customHeight="1" hidden="1">
      <c r="A166" s="537" t="s">
        <v>30</v>
      </c>
      <c r="B166" s="537"/>
      <c r="C166" s="72">
        <f>SUM(D166:F166)</f>
        <v>0</v>
      </c>
      <c r="D166" s="73"/>
      <c r="E166" s="73"/>
      <c r="F166" s="73"/>
      <c r="G166" s="73"/>
      <c r="H166" s="73"/>
      <c r="I166" s="541"/>
      <c r="J166" s="556"/>
      <c r="K166" s="548"/>
      <c r="L166" s="36"/>
      <c r="M166" s="36"/>
      <c r="N166" s="560"/>
      <c r="O166" s="561"/>
      <c r="P166" s="83"/>
      <c r="Q166" s="84"/>
      <c r="R166" s="84"/>
      <c r="S166" s="84"/>
      <c r="T166" s="84"/>
      <c r="U166" s="84"/>
      <c r="V166" s="84"/>
      <c r="W166" s="84"/>
      <c r="X166" s="84"/>
      <c r="Y166" s="84"/>
      <c r="Z166" s="84"/>
      <c r="AA166" s="84"/>
      <c r="AB166" s="84"/>
      <c r="AC166" s="84"/>
      <c r="AD166" s="84"/>
      <c r="AE166" s="84"/>
      <c r="AF166" s="84"/>
      <c r="AG166" s="85"/>
      <c r="AH166" s="133"/>
      <c r="AI166" s="100"/>
      <c r="AM166" s="51"/>
      <c r="AN166" s="53" t="e">
        <f t="shared" si="21"/>
        <v>#DIV/0!</v>
      </c>
    </row>
    <row r="167" spans="1:40" ht="12.75" customHeight="1" hidden="1">
      <c r="A167" s="537" t="s">
        <v>39</v>
      </c>
      <c r="B167" s="537"/>
      <c r="C167" s="72">
        <f>SUM(D167:F167)</f>
        <v>0</v>
      </c>
      <c r="D167" s="73"/>
      <c r="E167" s="73"/>
      <c r="F167" s="73"/>
      <c r="G167" s="73"/>
      <c r="H167" s="73"/>
      <c r="I167" s="98"/>
      <c r="J167" s="556"/>
      <c r="K167" s="31"/>
      <c r="L167" s="36"/>
      <c r="M167" s="36"/>
      <c r="N167" s="76"/>
      <c r="O167" s="77"/>
      <c r="P167" s="83"/>
      <c r="Q167" s="84"/>
      <c r="R167" s="84"/>
      <c r="S167" s="84"/>
      <c r="T167" s="84"/>
      <c r="U167" s="84"/>
      <c r="V167" s="84"/>
      <c r="W167" s="84"/>
      <c r="X167" s="84"/>
      <c r="Y167" s="84"/>
      <c r="Z167" s="84"/>
      <c r="AA167" s="84"/>
      <c r="AB167" s="84"/>
      <c r="AC167" s="84"/>
      <c r="AD167" s="84"/>
      <c r="AE167" s="84"/>
      <c r="AF167" s="84"/>
      <c r="AG167" s="85"/>
      <c r="AH167" s="133"/>
      <c r="AI167" s="100"/>
      <c r="AM167" s="51"/>
      <c r="AN167" s="53" t="e">
        <f t="shared" si="21"/>
        <v>#DIV/0!</v>
      </c>
    </row>
    <row r="168" spans="1:40" ht="12.75" customHeight="1" hidden="1">
      <c r="A168" s="537" t="s">
        <v>40</v>
      </c>
      <c r="B168" s="537"/>
      <c r="C168" s="72">
        <f>SUM(D168:F168)</f>
        <v>0</v>
      </c>
      <c r="D168" s="73"/>
      <c r="E168" s="73"/>
      <c r="F168" s="73"/>
      <c r="G168" s="73"/>
      <c r="H168" s="73"/>
      <c r="I168" s="98"/>
      <c r="J168" s="556"/>
      <c r="K168" s="31"/>
      <c r="L168" s="36"/>
      <c r="M168" s="36"/>
      <c r="N168" s="76"/>
      <c r="O168" s="77"/>
      <c r="P168" s="86"/>
      <c r="Q168" s="87"/>
      <c r="R168" s="87"/>
      <c r="S168" s="87"/>
      <c r="T168" s="87"/>
      <c r="U168" s="87"/>
      <c r="V168" s="87"/>
      <c r="W168" s="87"/>
      <c r="X168" s="87"/>
      <c r="Y168" s="87"/>
      <c r="Z168" s="87"/>
      <c r="AA168" s="87"/>
      <c r="AB168" s="87"/>
      <c r="AC168" s="87"/>
      <c r="AD168" s="87"/>
      <c r="AE168" s="87"/>
      <c r="AF168" s="87"/>
      <c r="AG168" s="88"/>
      <c r="AH168" s="133"/>
      <c r="AI168" s="100"/>
      <c r="AM168" s="51"/>
      <c r="AN168" s="53" t="e">
        <f t="shared" si="21"/>
        <v>#DIV/0!</v>
      </c>
    </row>
    <row r="169" spans="1:40" ht="114" customHeight="1">
      <c r="A169" s="70" t="s">
        <v>138</v>
      </c>
      <c r="B169" s="71" t="s">
        <v>139</v>
      </c>
      <c r="C169" s="72"/>
      <c r="D169" s="73"/>
      <c r="E169" s="73"/>
      <c r="F169" s="73"/>
      <c r="G169" s="73"/>
      <c r="H169" s="73"/>
      <c r="I169" s="541" t="s">
        <v>140</v>
      </c>
      <c r="J169" s="556" t="s">
        <v>54</v>
      </c>
      <c r="K169" s="548" t="s">
        <v>141</v>
      </c>
      <c r="L169" s="554" t="s">
        <v>142</v>
      </c>
      <c r="M169" s="554" t="s">
        <v>49</v>
      </c>
      <c r="N169" s="560">
        <v>17110.86373</v>
      </c>
      <c r="O169" s="561"/>
      <c r="P169" s="78" t="s">
        <v>50</v>
      </c>
      <c r="Q169" s="79" t="s">
        <v>50</v>
      </c>
      <c r="R169" s="79" t="s">
        <v>50</v>
      </c>
      <c r="S169" s="79" t="s">
        <v>50</v>
      </c>
      <c r="T169" s="79" t="s">
        <v>50</v>
      </c>
      <c r="U169" s="79" t="s">
        <v>50</v>
      </c>
      <c r="V169" s="79" t="s">
        <v>50</v>
      </c>
      <c r="W169" s="79" t="s">
        <v>50</v>
      </c>
      <c r="X169" s="79" t="s">
        <v>50</v>
      </c>
      <c r="Y169" s="79" t="s">
        <v>50</v>
      </c>
      <c r="Z169" s="79" t="s">
        <v>50</v>
      </c>
      <c r="AA169" s="79" t="s">
        <v>50</v>
      </c>
      <c r="AB169" s="79" t="s">
        <v>50</v>
      </c>
      <c r="AC169" s="79" t="s">
        <v>50</v>
      </c>
      <c r="AD169" s="79" t="s">
        <v>50</v>
      </c>
      <c r="AE169" s="79" t="s">
        <v>50</v>
      </c>
      <c r="AF169" s="79" t="s">
        <v>50</v>
      </c>
      <c r="AG169" s="80" t="s">
        <v>50</v>
      </c>
      <c r="AH169" s="133"/>
      <c r="AI169" s="100"/>
      <c r="AM169" s="51"/>
      <c r="AN169" s="53"/>
    </row>
    <row r="170" spans="1:40" ht="12.75" customHeight="1">
      <c r="A170" s="537" t="s">
        <v>27</v>
      </c>
      <c r="B170" s="537"/>
      <c r="C170" s="72">
        <f aca="true" t="shared" si="25" ref="C170:H170">SUM(C171:C175)</f>
        <v>21005.90693</v>
      </c>
      <c r="D170" s="73">
        <f t="shared" si="25"/>
        <v>21005.90693</v>
      </c>
      <c r="E170" s="73">
        <f t="shared" si="25"/>
        <v>0</v>
      </c>
      <c r="F170" s="73">
        <f t="shared" si="25"/>
        <v>0</v>
      </c>
      <c r="G170" s="73">
        <f t="shared" si="25"/>
        <v>20970.95997</v>
      </c>
      <c r="H170" s="73">
        <f t="shared" si="25"/>
        <v>20970.95997</v>
      </c>
      <c r="I170" s="541"/>
      <c r="J170" s="556"/>
      <c r="K170" s="548"/>
      <c r="L170" s="554"/>
      <c r="M170" s="554"/>
      <c r="N170" s="560"/>
      <c r="O170" s="561"/>
      <c r="P170" s="83"/>
      <c r="Q170" s="84"/>
      <c r="R170" s="84"/>
      <c r="S170" s="84"/>
      <c r="T170" s="84"/>
      <c r="U170" s="84"/>
      <c r="V170" s="84"/>
      <c r="W170" s="84"/>
      <c r="X170" s="84"/>
      <c r="Y170" s="84"/>
      <c r="Z170" s="84"/>
      <c r="AA170" s="84"/>
      <c r="AB170" s="84"/>
      <c r="AC170" s="84"/>
      <c r="AD170" s="84"/>
      <c r="AE170" s="84"/>
      <c r="AF170" s="84"/>
      <c r="AG170" s="85"/>
      <c r="AH170" s="133"/>
      <c r="AI170" s="100"/>
      <c r="AM170" s="51"/>
      <c r="AN170" s="53"/>
    </row>
    <row r="171" spans="1:40" ht="12.75" customHeight="1" hidden="1">
      <c r="A171" s="537" t="s">
        <v>28</v>
      </c>
      <c r="B171" s="537"/>
      <c r="C171" s="72">
        <f>SUM(D171:F171)</f>
        <v>0</v>
      </c>
      <c r="D171" s="73"/>
      <c r="E171" s="73"/>
      <c r="F171" s="73"/>
      <c r="G171" s="73"/>
      <c r="H171" s="73"/>
      <c r="I171" s="541"/>
      <c r="J171" s="556"/>
      <c r="K171" s="548"/>
      <c r="L171" s="554"/>
      <c r="M171" s="554"/>
      <c r="N171" s="560"/>
      <c r="O171" s="561"/>
      <c r="P171" s="83"/>
      <c r="Q171" s="84"/>
      <c r="R171" s="84"/>
      <c r="S171" s="84"/>
      <c r="T171" s="84"/>
      <c r="U171" s="84"/>
      <c r="V171" s="84"/>
      <c r="W171" s="84"/>
      <c r="X171" s="84"/>
      <c r="Y171" s="84"/>
      <c r="Z171" s="84"/>
      <c r="AA171" s="84"/>
      <c r="AB171" s="84"/>
      <c r="AC171" s="84"/>
      <c r="AD171" s="84"/>
      <c r="AE171" s="84"/>
      <c r="AF171" s="84"/>
      <c r="AG171" s="85"/>
      <c r="AH171" s="133"/>
      <c r="AI171" s="100"/>
      <c r="AM171" s="51"/>
      <c r="AN171" s="53" t="e">
        <f t="shared" si="21"/>
        <v>#DIV/0!</v>
      </c>
    </row>
    <row r="172" spans="1:40" ht="12.75" customHeight="1">
      <c r="A172" s="537" t="s">
        <v>29</v>
      </c>
      <c r="B172" s="537"/>
      <c r="C172" s="72">
        <f>SUM(D172:F172)</f>
        <v>21005.90693</v>
      </c>
      <c r="D172" s="73">
        <v>21005.90693</v>
      </c>
      <c r="E172" s="73"/>
      <c r="F172" s="73"/>
      <c r="G172" s="73">
        <v>20970.95997</v>
      </c>
      <c r="H172" s="73">
        <f>7212.7641+741.91187+2308.4455+1340.57131+3127.99973+2525.6662+1929.6505+1044.95937+738.99139</f>
        <v>20970.95997</v>
      </c>
      <c r="I172" s="541"/>
      <c r="J172" s="556"/>
      <c r="K172" s="548"/>
      <c r="L172" s="554"/>
      <c r="M172" s="554"/>
      <c r="N172" s="560"/>
      <c r="O172" s="561"/>
      <c r="P172" s="83"/>
      <c r="Q172" s="84"/>
      <c r="R172" s="84"/>
      <c r="S172" s="84"/>
      <c r="T172" s="84"/>
      <c r="U172" s="84"/>
      <c r="V172" s="84"/>
      <c r="W172" s="84"/>
      <c r="X172" s="84"/>
      <c r="Y172" s="84"/>
      <c r="Z172" s="84"/>
      <c r="AA172" s="84"/>
      <c r="AB172" s="84"/>
      <c r="AC172" s="84"/>
      <c r="AD172" s="84"/>
      <c r="AE172" s="84"/>
      <c r="AF172" s="84"/>
      <c r="AG172" s="85"/>
      <c r="AH172" s="133"/>
      <c r="AI172" s="100"/>
      <c r="AM172" s="51"/>
      <c r="AN172" s="53">
        <f t="shared" si="21"/>
        <v>99.8336327009519</v>
      </c>
    </row>
    <row r="173" spans="1:40" ht="12.75" customHeight="1" hidden="1">
      <c r="A173" s="537" t="s">
        <v>30</v>
      </c>
      <c r="B173" s="537"/>
      <c r="C173" s="72">
        <f>SUM(D173:F173)</f>
        <v>0</v>
      </c>
      <c r="D173" s="73"/>
      <c r="E173" s="73"/>
      <c r="F173" s="73"/>
      <c r="G173" s="73"/>
      <c r="H173" s="73"/>
      <c r="I173" s="541"/>
      <c r="J173" s="556"/>
      <c r="K173" s="548"/>
      <c r="L173" s="36"/>
      <c r="M173" s="36"/>
      <c r="N173" s="560"/>
      <c r="O173" s="561"/>
      <c r="P173" s="83"/>
      <c r="Q173" s="84"/>
      <c r="R173" s="84"/>
      <c r="S173" s="84"/>
      <c r="T173" s="84"/>
      <c r="U173" s="84"/>
      <c r="V173" s="84"/>
      <c r="W173" s="84"/>
      <c r="X173" s="84"/>
      <c r="Y173" s="84"/>
      <c r="Z173" s="84"/>
      <c r="AA173" s="84"/>
      <c r="AB173" s="84"/>
      <c r="AC173" s="84"/>
      <c r="AD173" s="84"/>
      <c r="AE173" s="84"/>
      <c r="AF173" s="84"/>
      <c r="AG173" s="85"/>
      <c r="AH173" s="133"/>
      <c r="AI173" s="100"/>
      <c r="AM173" s="51"/>
      <c r="AN173" s="53" t="e">
        <f t="shared" si="21"/>
        <v>#DIV/0!</v>
      </c>
    </row>
    <row r="174" spans="1:40" ht="12.75" customHeight="1" hidden="1">
      <c r="A174" s="537" t="s">
        <v>39</v>
      </c>
      <c r="B174" s="537"/>
      <c r="C174" s="72">
        <f>SUM(D174:F174)</f>
        <v>0</v>
      </c>
      <c r="D174" s="73"/>
      <c r="E174" s="73"/>
      <c r="F174" s="73"/>
      <c r="G174" s="73"/>
      <c r="H174" s="73"/>
      <c r="I174" s="98"/>
      <c r="J174" s="556"/>
      <c r="K174" s="31"/>
      <c r="L174" s="36"/>
      <c r="M174" s="36"/>
      <c r="N174" s="76"/>
      <c r="O174" s="77"/>
      <c r="P174" s="83"/>
      <c r="Q174" s="84"/>
      <c r="R174" s="84"/>
      <c r="S174" s="84"/>
      <c r="T174" s="84"/>
      <c r="U174" s="84"/>
      <c r="V174" s="84"/>
      <c r="W174" s="84"/>
      <c r="X174" s="84"/>
      <c r="Y174" s="84"/>
      <c r="Z174" s="84"/>
      <c r="AA174" s="84"/>
      <c r="AB174" s="84"/>
      <c r="AC174" s="84"/>
      <c r="AD174" s="84"/>
      <c r="AE174" s="84"/>
      <c r="AF174" s="84"/>
      <c r="AG174" s="85"/>
      <c r="AH174" s="133"/>
      <c r="AI174" s="100"/>
      <c r="AM174" s="51"/>
      <c r="AN174" s="53" t="e">
        <f t="shared" si="21"/>
        <v>#DIV/0!</v>
      </c>
    </row>
    <row r="175" spans="1:40" ht="12.75" customHeight="1" hidden="1">
      <c r="A175" s="537" t="s">
        <v>40</v>
      </c>
      <c r="B175" s="537"/>
      <c r="C175" s="72">
        <f>SUM(D175:F175)</f>
        <v>0</v>
      </c>
      <c r="D175" s="73"/>
      <c r="E175" s="73"/>
      <c r="F175" s="73"/>
      <c r="G175" s="73"/>
      <c r="H175" s="73"/>
      <c r="I175" s="98"/>
      <c r="J175" s="556"/>
      <c r="K175" s="31"/>
      <c r="L175" s="36"/>
      <c r="M175" s="36"/>
      <c r="N175" s="76"/>
      <c r="O175" s="77"/>
      <c r="P175" s="86"/>
      <c r="Q175" s="87"/>
      <c r="R175" s="87"/>
      <c r="S175" s="87"/>
      <c r="T175" s="87"/>
      <c r="U175" s="87"/>
      <c r="V175" s="87"/>
      <c r="W175" s="87"/>
      <c r="X175" s="87"/>
      <c r="Y175" s="87"/>
      <c r="Z175" s="87"/>
      <c r="AA175" s="87"/>
      <c r="AB175" s="87"/>
      <c r="AC175" s="87"/>
      <c r="AD175" s="87"/>
      <c r="AE175" s="87"/>
      <c r="AF175" s="87"/>
      <c r="AG175" s="88"/>
      <c r="AH175" s="133"/>
      <c r="AI175" s="100"/>
      <c r="AM175" s="51"/>
      <c r="AN175" s="53" t="e">
        <f t="shared" si="21"/>
        <v>#DIV/0!</v>
      </c>
    </row>
    <row r="176" spans="1:40" ht="189.75" customHeight="1">
      <c r="A176" s="70" t="s">
        <v>143</v>
      </c>
      <c r="B176" s="71" t="s">
        <v>144</v>
      </c>
      <c r="C176" s="72"/>
      <c r="D176" s="73"/>
      <c r="E176" s="73"/>
      <c r="F176" s="73"/>
      <c r="G176" s="73"/>
      <c r="H176" s="73"/>
      <c r="I176" s="541" t="s">
        <v>145</v>
      </c>
      <c r="J176" s="548" t="s">
        <v>54</v>
      </c>
      <c r="K176" s="548" t="s">
        <v>146</v>
      </c>
      <c r="L176" s="554" t="s">
        <v>48</v>
      </c>
      <c r="M176" s="554" t="s">
        <v>49</v>
      </c>
      <c r="N176" s="560">
        <v>67852.22257</v>
      </c>
      <c r="O176" s="561"/>
      <c r="P176" s="78" t="s">
        <v>50</v>
      </c>
      <c r="Q176" s="79" t="s">
        <v>50</v>
      </c>
      <c r="R176" s="79" t="s">
        <v>50</v>
      </c>
      <c r="S176" s="79" t="s">
        <v>50</v>
      </c>
      <c r="T176" s="79" t="s">
        <v>50</v>
      </c>
      <c r="U176" s="79" t="s">
        <v>50</v>
      </c>
      <c r="V176" s="79" t="s">
        <v>50</v>
      </c>
      <c r="W176" s="79" t="s">
        <v>50</v>
      </c>
      <c r="X176" s="79" t="s">
        <v>50</v>
      </c>
      <c r="Y176" s="79" t="s">
        <v>50</v>
      </c>
      <c r="Z176" s="79" t="s">
        <v>50</v>
      </c>
      <c r="AA176" s="79" t="s">
        <v>50</v>
      </c>
      <c r="AB176" s="79" t="s">
        <v>50</v>
      </c>
      <c r="AC176" s="79" t="s">
        <v>50</v>
      </c>
      <c r="AD176" s="79" t="s">
        <v>50</v>
      </c>
      <c r="AE176" s="79" t="s">
        <v>50</v>
      </c>
      <c r="AF176" s="79" t="s">
        <v>50</v>
      </c>
      <c r="AG176" s="80" t="s">
        <v>50</v>
      </c>
      <c r="AH176" s="133"/>
      <c r="AI176" s="100"/>
      <c r="AM176" s="51"/>
      <c r="AN176" s="53"/>
    </row>
    <row r="177" spans="1:40" ht="54.75" customHeight="1">
      <c r="A177" s="537" t="s">
        <v>27</v>
      </c>
      <c r="B177" s="537"/>
      <c r="C177" s="72">
        <f aca="true" t="shared" si="26" ref="C177:H177">SUM(C178:C182)</f>
        <v>215626.18048</v>
      </c>
      <c r="D177" s="73">
        <f t="shared" si="26"/>
        <v>215626.18048</v>
      </c>
      <c r="E177" s="73">
        <f t="shared" si="26"/>
        <v>0</v>
      </c>
      <c r="F177" s="73">
        <f t="shared" si="26"/>
        <v>0</v>
      </c>
      <c r="G177" s="73">
        <f t="shared" si="26"/>
        <v>215626.18048</v>
      </c>
      <c r="H177" s="73">
        <f t="shared" si="26"/>
        <v>214300.00699999998</v>
      </c>
      <c r="I177" s="541"/>
      <c r="J177" s="548"/>
      <c r="K177" s="548"/>
      <c r="L177" s="554"/>
      <c r="M177" s="554"/>
      <c r="N177" s="560"/>
      <c r="O177" s="561"/>
      <c r="P177" s="83"/>
      <c r="Q177" s="84"/>
      <c r="R177" s="84"/>
      <c r="S177" s="84"/>
      <c r="T177" s="84"/>
      <c r="U177" s="84"/>
      <c r="V177" s="84"/>
      <c r="W177" s="84"/>
      <c r="X177" s="84"/>
      <c r="Y177" s="84"/>
      <c r="Z177" s="84"/>
      <c r="AA177" s="84"/>
      <c r="AB177" s="84"/>
      <c r="AC177" s="84"/>
      <c r="AD177" s="84"/>
      <c r="AE177" s="84"/>
      <c r="AF177" s="84"/>
      <c r="AG177" s="85"/>
      <c r="AH177" s="133"/>
      <c r="AI177" s="100"/>
      <c r="AM177" s="51"/>
      <c r="AN177" s="53"/>
    </row>
    <row r="178" spans="1:40" ht="12.75" customHeight="1" hidden="1">
      <c r="A178" s="537" t="s">
        <v>28</v>
      </c>
      <c r="B178" s="537"/>
      <c r="C178" s="72">
        <f>SUM(D178:F178)</f>
        <v>0</v>
      </c>
      <c r="D178" s="73"/>
      <c r="E178" s="73"/>
      <c r="F178" s="73"/>
      <c r="G178" s="73"/>
      <c r="H178" s="73"/>
      <c r="I178" s="541"/>
      <c r="J178" s="548"/>
      <c r="K178" s="548"/>
      <c r="L178" s="554"/>
      <c r="M178" s="554"/>
      <c r="N178" s="560"/>
      <c r="O178" s="561"/>
      <c r="P178" s="83"/>
      <c r="Q178" s="84"/>
      <c r="R178" s="84"/>
      <c r="S178" s="84"/>
      <c r="T178" s="84"/>
      <c r="U178" s="84"/>
      <c r="V178" s="84"/>
      <c r="W178" s="84"/>
      <c r="X178" s="84"/>
      <c r="Y178" s="84"/>
      <c r="Z178" s="84"/>
      <c r="AA178" s="84"/>
      <c r="AB178" s="84"/>
      <c r="AC178" s="84"/>
      <c r="AD178" s="84"/>
      <c r="AE178" s="84"/>
      <c r="AF178" s="84"/>
      <c r="AG178" s="85"/>
      <c r="AH178" s="133"/>
      <c r="AI178" s="100"/>
      <c r="AM178" s="51"/>
      <c r="AN178" s="53" t="e">
        <f t="shared" si="21"/>
        <v>#DIV/0!</v>
      </c>
    </row>
    <row r="179" spans="1:40" ht="12.75" customHeight="1">
      <c r="A179" s="537" t="s">
        <v>29</v>
      </c>
      <c r="B179" s="537"/>
      <c r="C179" s="72">
        <f>SUM(D179:F179)</f>
        <v>215626.18048</v>
      </c>
      <c r="D179" s="73">
        <f>215626.18048</f>
        <v>215626.18048</v>
      </c>
      <c r="E179" s="73"/>
      <c r="F179" s="73"/>
      <c r="G179" s="73">
        <f>215626.18048</f>
        <v>215626.18048</v>
      </c>
      <c r="H179" s="73">
        <f>101024.08235+13927.08808+17148.08847+33741.87361+27882.70382+202.666+13703.03453+52.063+6618.40714</f>
        <v>214300.00699999998</v>
      </c>
      <c r="I179" s="541"/>
      <c r="J179" s="548"/>
      <c r="K179" s="548"/>
      <c r="L179" s="554"/>
      <c r="M179" s="554"/>
      <c r="N179" s="560"/>
      <c r="O179" s="561"/>
      <c r="P179" s="83"/>
      <c r="Q179" s="84"/>
      <c r="R179" s="84"/>
      <c r="S179" s="84"/>
      <c r="T179" s="84"/>
      <c r="U179" s="84"/>
      <c r="V179" s="84"/>
      <c r="W179" s="84"/>
      <c r="X179" s="84"/>
      <c r="Y179" s="84"/>
      <c r="Z179" s="84"/>
      <c r="AA179" s="84"/>
      <c r="AB179" s="84"/>
      <c r="AC179" s="84"/>
      <c r="AD179" s="84"/>
      <c r="AE179" s="84"/>
      <c r="AF179" s="84"/>
      <c r="AG179" s="85"/>
      <c r="AH179" s="133"/>
      <c r="AI179" s="100"/>
      <c r="AM179" s="51"/>
      <c r="AN179" s="53">
        <f t="shared" si="21"/>
        <v>99.38496639088636</v>
      </c>
    </row>
    <row r="180" spans="1:40" ht="12.75" customHeight="1">
      <c r="A180" s="537" t="s">
        <v>30</v>
      </c>
      <c r="B180" s="537"/>
      <c r="C180" s="72">
        <f>SUM(D180:F180)</f>
        <v>0</v>
      </c>
      <c r="D180" s="73"/>
      <c r="E180" s="73"/>
      <c r="F180" s="73"/>
      <c r="G180" s="73"/>
      <c r="H180" s="73"/>
      <c r="I180" s="541"/>
      <c r="J180" s="548"/>
      <c r="K180" s="548"/>
      <c r="L180" s="554"/>
      <c r="M180" s="554"/>
      <c r="N180" s="560"/>
      <c r="O180" s="561"/>
      <c r="P180" s="83"/>
      <c r="Q180" s="84"/>
      <c r="R180" s="84"/>
      <c r="S180" s="84"/>
      <c r="T180" s="84"/>
      <c r="U180" s="84"/>
      <c r="V180" s="84"/>
      <c r="W180" s="84"/>
      <c r="X180" s="84"/>
      <c r="Y180" s="84"/>
      <c r="Z180" s="84"/>
      <c r="AA180" s="84"/>
      <c r="AB180" s="84"/>
      <c r="AC180" s="84"/>
      <c r="AD180" s="84"/>
      <c r="AE180" s="84"/>
      <c r="AF180" s="84"/>
      <c r="AG180" s="85"/>
      <c r="AH180" s="133"/>
      <c r="AI180" s="100"/>
      <c r="AM180" s="51"/>
      <c r="AN180" s="53"/>
    </row>
    <row r="181" spans="1:40" ht="12.75" customHeight="1" hidden="1">
      <c r="A181" s="537" t="s">
        <v>39</v>
      </c>
      <c r="B181" s="537"/>
      <c r="C181" s="72">
        <f>SUM(D181:F181)</f>
        <v>0</v>
      </c>
      <c r="D181" s="73"/>
      <c r="E181" s="73"/>
      <c r="F181" s="73"/>
      <c r="G181" s="73"/>
      <c r="H181" s="73"/>
      <c r="I181" s="98"/>
      <c r="J181" s="101"/>
      <c r="K181" s="31"/>
      <c r="L181" s="36"/>
      <c r="M181" s="36"/>
      <c r="N181" s="76"/>
      <c r="O181" s="77"/>
      <c r="P181" s="83"/>
      <c r="Q181" s="84"/>
      <c r="R181" s="84"/>
      <c r="S181" s="84"/>
      <c r="T181" s="84"/>
      <c r="U181" s="84"/>
      <c r="V181" s="84"/>
      <c r="W181" s="84"/>
      <c r="X181" s="84"/>
      <c r="Y181" s="84"/>
      <c r="Z181" s="84"/>
      <c r="AA181" s="84"/>
      <c r="AB181" s="84"/>
      <c r="AC181" s="84"/>
      <c r="AD181" s="84"/>
      <c r="AE181" s="84"/>
      <c r="AF181" s="84"/>
      <c r="AG181" s="85"/>
      <c r="AH181" s="133"/>
      <c r="AI181" s="100"/>
      <c r="AM181" s="51"/>
      <c r="AN181" s="53" t="e">
        <f t="shared" si="21"/>
        <v>#DIV/0!</v>
      </c>
    </row>
    <row r="182" spans="1:40" ht="12.75" customHeight="1" hidden="1">
      <c r="A182" s="537" t="s">
        <v>40</v>
      </c>
      <c r="B182" s="537"/>
      <c r="C182" s="72">
        <f>SUM(D182:F182)</f>
        <v>0</v>
      </c>
      <c r="D182" s="73"/>
      <c r="E182" s="73"/>
      <c r="F182" s="73"/>
      <c r="G182" s="73"/>
      <c r="H182" s="73"/>
      <c r="I182" s="98"/>
      <c r="J182" s="101"/>
      <c r="K182" s="31"/>
      <c r="L182" s="36"/>
      <c r="M182" s="36"/>
      <c r="N182" s="76"/>
      <c r="O182" s="77"/>
      <c r="P182" s="86"/>
      <c r="Q182" s="87"/>
      <c r="R182" s="87"/>
      <c r="S182" s="87"/>
      <c r="T182" s="87"/>
      <c r="U182" s="87"/>
      <c r="V182" s="87"/>
      <c r="W182" s="87"/>
      <c r="X182" s="87"/>
      <c r="Y182" s="87"/>
      <c r="Z182" s="87"/>
      <c r="AA182" s="87"/>
      <c r="AB182" s="87"/>
      <c r="AC182" s="87"/>
      <c r="AD182" s="87"/>
      <c r="AE182" s="87"/>
      <c r="AF182" s="87"/>
      <c r="AG182" s="88"/>
      <c r="AH182" s="133"/>
      <c r="AI182" s="100"/>
      <c r="AM182" s="51"/>
      <c r="AN182" s="53" t="e">
        <f t="shared" si="21"/>
        <v>#DIV/0!</v>
      </c>
    </row>
    <row r="183" spans="1:40" ht="183" customHeight="1">
      <c r="A183" s="70" t="s">
        <v>147</v>
      </c>
      <c r="B183" s="71" t="s">
        <v>148</v>
      </c>
      <c r="C183" s="72"/>
      <c r="D183" s="73"/>
      <c r="E183" s="73"/>
      <c r="F183" s="73"/>
      <c r="G183" s="73"/>
      <c r="H183" s="73"/>
      <c r="I183" s="541" t="s">
        <v>149</v>
      </c>
      <c r="J183" s="548" t="s">
        <v>54</v>
      </c>
      <c r="K183" s="548" t="s">
        <v>150</v>
      </c>
      <c r="L183" s="554" t="s">
        <v>48</v>
      </c>
      <c r="M183" s="554" t="s">
        <v>49</v>
      </c>
      <c r="N183" s="560"/>
      <c r="O183" s="561"/>
      <c r="P183" s="78" t="s">
        <v>50</v>
      </c>
      <c r="Q183" s="79" t="s">
        <v>50</v>
      </c>
      <c r="R183" s="79" t="s">
        <v>50</v>
      </c>
      <c r="S183" s="79" t="s">
        <v>50</v>
      </c>
      <c r="T183" s="79" t="s">
        <v>50</v>
      </c>
      <c r="U183" s="79" t="s">
        <v>50</v>
      </c>
      <c r="V183" s="79" t="s">
        <v>50</v>
      </c>
      <c r="W183" s="79" t="s">
        <v>50</v>
      </c>
      <c r="X183" s="79" t="s">
        <v>50</v>
      </c>
      <c r="Y183" s="79" t="s">
        <v>50</v>
      </c>
      <c r="Z183" s="79" t="s">
        <v>50</v>
      </c>
      <c r="AA183" s="79" t="s">
        <v>50</v>
      </c>
      <c r="AB183" s="79" t="s">
        <v>50</v>
      </c>
      <c r="AC183" s="79" t="s">
        <v>50</v>
      </c>
      <c r="AD183" s="79" t="s">
        <v>50</v>
      </c>
      <c r="AE183" s="79" t="s">
        <v>50</v>
      </c>
      <c r="AF183" s="79" t="s">
        <v>50</v>
      </c>
      <c r="AG183" s="80" t="s">
        <v>50</v>
      </c>
      <c r="AH183" s="133"/>
      <c r="AI183" s="100"/>
      <c r="AM183" s="51"/>
      <c r="AN183" s="53"/>
    </row>
    <row r="184" spans="1:40" ht="12.75" customHeight="1">
      <c r="A184" s="537" t="s">
        <v>27</v>
      </c>
      <c r="B184" s="537"/>
      <c r="C184" s="72">
        <f aca="true" t="shared" si="27" ref="C184:H184">SUM(C185:C189)</f>
        <v>432223.54545</v>
      </c>
      <c r="D184" s="73">
        <f t="shared" si="27"/>
        <v>432223.54545</v>
      </c>
      <c r="E184" s="73">
        <f t="shared" si="27"/>
        <v>0</v>
      </c>
      <c r="F184" s="73">
        <f t="shared" si="27"/>
        <v>0</v>
      </c>
      <c r="G184" s="73">
        <f t="shared" si="27"/>
        <v>425639.32723999996</v>
      </c>
      <c r="H184" s="73">
        <f t="shared" si="27"/>
        <v>425639.32723999996</v>
      </c>
      <c r="I184" s="541"/>
      <c r="J184" s="548"/>
      <c r="K184" s="548"/>
      <c r="L184" s="554"/>
      <c r="M184" s="554"/>
      <c r="N184" s="560"/>
      <c r="O184" s="561"/>
      <c r="P184" s="83"/>
      <c r="Q184" s="84"/>
      <c r="R184" s="84"/>
      <c r="S184" s="84"/>
      <c r="T184" s="84"/>
      <c r="U184" s="84"/>
      <c r="V184" s="84"/>
      <c r="W184" s="84"/>
      <c r="X184" s="84"/>
      <c r="Y184" s="84"/>
      <c r="Z184" s="84"/>
      <c r="AA184" s="84"/>
      <c r="AB184" s="84"/>
      <c r="AC184" s="84"/>
      <c r="AD184" s="84"/>
      <c r="AE184" s="84"/>
      <c r="AF184" s="84"/>
      <c r="AG184" s="85"/>
      <c r="AH184" s="133"/>
      <c r="AI184" s="100"/>
      <c r="AM184" s="51"/>
      <c r="AN184" s="53"/>
    </row>
    <row r="185" spans="1:40" ht="12.75" customHeight="1">
      <c r="A185" s="537" t="s">
        <v>28</v>
      </c>
      <c r="B185" s="537"/>
      <c r="C185" s="72">
        <f>SUM(D185:F185)</f>
        <v>5274</v>
      </c>
      <c r="D185" s="73">
        <v>5274</v>
      </c>
      <c r="E185" s="73"/>
      <c r="F185" s="73"/>
      <c r="G185" s="73">
        <v>4680.44122</v>
      </c>
      <c r="H185" s="73">
        <f>G185</f>
        <v>4680.44122</v>
      </c>
      <c r="I185" s="541"/>
      <c r="J185" s="548"/>
      <c r="K185" s="548"/>
      <c r="L185" s="554"/>
      <c r="M185" s="554"/>
      <c r="N185" s="560"/>
      <c r="O185" s="561"/>
      <c r="P185" s="83"/>
      <c r="Q185" s="84"/>
      <c r="R185" s="84"/>
      <c r="S185" s="84"/>
      <c r="T185" s="84"/>
      <c r="U185" s="84"/>
      <c r="V185" s="84"/>
      <c r="W185" s="84"/>
      <c r="X185" s="84"/>
      <c r="Y185" s="84"/>
      <c r="Z185" s="84"/>
      <c r="AA185" s="84"/>
      <c r="AB185" s="84"/>
      <c r="AC185" s="84"/>
      <c r="AD185" s="84"/>
      <c r="AE185" s="84"/>
      <c r="AF185" s="84"/>
      <c r="AG185" s="85"/>
      <c r="AH185" s="133"/>
      <c r="AI185" s="100"/>
      <c r="AM185" s="51"/>
      <c r="AN185" s="53">
        <f t="shared" si="21"/>
        <v>88.74556731133863</v>
      </c>
    </row>
    <row r="186" spans="1:40" ht="12.75" customHeight="1">
      <c r="A186" s="537" t="s">
        <v>29</v>
      </c>
      <c r="B186" s="537"/>
      <c r="C186" s="72">
        <f>SUM(D186:F186)</f>
        <v>426949.54545</v>
      </c>
      <c r="D186" s="73">
        <f>423799.54545+3150</f>
        <v>426949.54545</v>
      </c>
      <c r="E186" s="73"/>
      <c r="F186" s="73"/>
      <c r="G186" s="73">
        <f>417958.88602+3000</f>
        <v>420958.88602</v>
      </c>
      <c r="H186" s="73">
        <f>G186</f>
        <v>420958.88602</v>
      </c>
      <c r="I186" s="541"/>
      <c r="J186" s="548"/>
      <c r="K186" s="548"/>
      <c r="L186" s="554"/>
      <c r="M186" s="554"/>
      <c r="N186" s="560"/>
      <c r="O186" s="561"/>
      <c r="P186" s="83"/>
      <c r="Q186" s="84"/>
      <c r="R186" s="84"/>
      <c r="S186" s="84"/>
      <c r="T186" s="84"/>
      <c r="U186" s="84"/>
      <c r="V186" s="84"/>
      <c r="W186" s="84"/>
      <c r="X186" s="84"/>
      <c r="Y186" s="84"/>
      <c r="Z186" s="84"/>
      <c r="AA186" s="84"/>
      <c r="AB186" s="84"/>
      <c r="AC186" s="84"/>
      <c r="AD186" s="84"/>
      <c r="AE186" s="84"/>
      <c r="AF186" s="84"/>
      <c r="AG186" s="85"/>
      <c r="AH186" s="133"/>
      <c r="AI186" s="100"/>
      <c r="AM186" s="51"/>
      <c r="AN186" s="53">
        <f t="shared" si="21"/>
        <v>98.5968694676356</v>
      </c>
    </row>
    <row r="187" spans="1:40" ht="12.75" customHeight="1" hidden="1">
      <c r="A187" s="537" t="s">
        <v>30</v>
      </c>
      <c r="B187" s="537"/>
      <c r="C187" s="72">
        <f>SUM(D187:F187)</f>
        <v>0</v>
      </c>
      <c r="D187" s="73"/>
      <c r="E187" s="73"/>
      <c r="F187" s="73"/>
      <c r="G187" s="73"/>
      <c r="H187" s="73"/>
      <c r="I187" s="541"/>
      <c r="J187" s="548"/>
      <c r="K187" s="548"/>
      <c r="L187" s="36"/>
      <c r="M187" s="36"/>
      <c r="N187" s="560"/>
      <c r="O187" s="561"/>
      <c r="P187" s="86"/>
      <c r="Q187" s="87"/>
      <c r="R187" s="87"/>
      <c r="S187" s="87"/>
      <c r="T187" s="87"/>
      <c r="U187" s="87"/>
      <c r="V187" s="87"/>
      <c r="W187" s="87"/>
      <c r="X187" s="87"/>
      <c r="Y187" s="87"/>
      <c r="Z187" s="87"/>
      <c r="AA187" s="87"/>
      <c r="AB187" s="87"/>
      <c r="AC187" s="87"/>
      <c r="AD187" s="87"/>
      <c r="AE187" s="87"/>
      <c r="AF187" s="87"/>
      <c r="AG187" s="88"/>
      <c r="AH187" s="133"/>
      <c r="AI187" s="100"/>
      <c r="AM187" s="51"/>
      <c r="AN187" s="53" t="e">
        <f t="shared" si="21"/>
        <v>#DIV/0!</v>
      </c>
    </row>
    <row r="188" spans="1:40" ht="12.75" customHeight="1" hidden="1">
      <c r="A188" s="537" t="s">
        <v>39</v>
      </c>
      <c r="B188" s="537"/>
      <c r="C188" s="72">
        <f>SUM(D188:F188)</f>
        <v>0</v>
      </c>
      <c r="D188" s="73"/>
      <c r="E188" s="73"/>
      <c r="F188" s="73"/>
      <c r="G188" s="73"/>
      <c r="H188" s="73"/>
      <c r="I188" s="98"/>
      <c r="J188" s="548"/>
      <c r="K188" s="31"/>
      <c r="L188" s="36"/>
      <c r="M188" s="36"/>
      <c r="N188" s="76"/>
      <c r="O188" s="77"/>
      <c r="P188" s="116"/>
      <c r="Q188" s="117"/>
      <c r="R188" s="117"/>
      <c r="S188" s="117"/>
      <c r="T188" s="117"/>
      <c r="U188" s="117"/>
      <c r="V188" s="117"/>
      <c r="W188" s="117"/>
      <c r="X188" s="117"/>
      <c r="Y188" s="117"/>
      <c r="Z188" s="117"/>
      <c r="AA188" s="117"/>
      <c r="AB188" s="117"/>
      <c r="AC188" s="117"/>
      <c r="AD188" s="117"/>
      <c r="AE188" s="117"/>
      <c r="AF188" s="117"/>
      <c r="AG188" s="118"/>
      <c r="AH188" s="133"/>
      <c r="AI188" s="100"/>
      <c r="AM188" s="51"/>
      <c r="AN188" s="53" t="e">
        <f t="shared" si="21"/>
        <v>#DIV/0!</v>
      </c>
    </row>
    <row r="189" spans="1:40" ht="12.75" customHeight="1" hidden="1">
      <c r="A189" s="537" t="s">
        <v>40</v>
      </c>
      <c r="B189" s="537"/>
      <c r="C189" s="72">
        <f>SUM(D189:F189)</f>
        <v>0</v>
      </c>
      <c r="D189" s="73"/>
      <c r="E189" s="73"/>
      <c r="F189" s="73"/>
      <c r="G189" s="73"/>
      <c r="H189" s="73"/>
      <c r="I189" s="98"/>
      <c r="J189" s="548"/>
      <c r="K189" s="31"/>
      <c r="L189" s="36"/>
      <c r="M189" s="36"/>
      <c r="N189" s="76"/>
      <c r="O189" s="77"/>
      <c r="P189" s="86"/>
      <c r="Q189" s="87"/>
      <c r="R189" s="87"/>
      <c r="S189" s="87"/>
      <c r="T189" s="87"/>
      <c r="U189" s="87"/>
      <c r="V189" s="87"/>
      <c r="W189" s="87"/>
      <c r="X189" s="87"/>
      <c r="Y189" s="87"/>
      <c r="Z189" s="87"/>
      <c r="AA189" s="87"/>
      <c r="AB189" s="87"/>
      <c r="AC189" s="87"/>
      <c r="AD189" s="87"/>
      <c r="AE189" s="87"/>
      <c r="AF189" s="87"/>
      <c r="AG189" s="88"/>
      <c r="AH189" s="133"/>
      <c r="AI189" s="100"/>
      <c r="AM189" s="51"/>
      <c r="AN189" s="53" t="e">
        <f t="shared" si="21"/>
        <v>#DIV/0!</v>
      </c>
    </row>
    <row r="190" spans="1:40" ht="69.75" customHeight="1">
      <c r="A190" s="70" t="s">
        <v>151</v>
      </c>
      <c r="B190" s="71" t="s">
        <v>152</v>
      </c>
      <c r="C190" s="72"/>
      <c r="D190" s="73"/>
      <c r="E190" s="73"/>
      <c r="F190" s="73"/>
      <c r="G190" s="73"/>
      <c r="H190" s="73"/>
      <c r="I190" s="541" t="s">
        <v>153</v>
      </c>
      <c r="J190" s="548" t="s">
        <v>54</v>
      </c>
      <c r="K190" s="548" t="s">
        <v>154</v>
      </c>
      <c r="L190" s="554" t="s">
        <v>48</v>
      </c>
      <c r="M190" s="554" t="s">
        <v>49</v>
      </c>
      <c r="N190" s="560"/>
      <c r="O190" s="561"/>
      <c r="P190" s="78" t="s">
        <v>50</v>
      </c>
      <c r="Q190" s="79" t="s">
        <v>50</v>
      </c>
      <c r="R190" s="79" t="s">
        <v>50</v>
      </c>
      <c r="S190" s="79" t="s">
        <v>50</v>
      </c>
      <c r="T190" s="79" t="s">
        <v>50</v>
      </c>
      <c r="U190" s="79" t="s">
        <v>50</v>
      </c>
      <c r="V190" s="79" t="s">
        <v>50</v>
      </c>
      <c r="W190" s="79" t="s">
        <v>50</v>
      </c>
      <c r="X190" s="79" t="s">
        <v>50</v>
      </c>
      <c r="Y190" s="79" t="s">
        <v>50</v>
      </c>
      <c r="Z190" s="79" t="s">
        <v>50</v>
      </c>
      <c r="AA190" s="79" t="s">
        <v>50</v>
      </c>
      <c r="AB190" s="79" t="s">
        <v>50</v>
      </c>
      <c r="AC190" s="79" t="s">
        <v>50</v>
      </c>
      <c r="AD190" s="79" t="s">
        <v>50</v>
      </c>
      <c r="AE190" s="79" t="s">
        <v>50</v>
      </c>
      <c r="AF190" s="79" t="s">
        <v>50</v>
      </c>
      <c r="AG190" s="79" t="s">
        <v>50</v>
      </c>
      <c r="AH190" s="136"/>
      <c r="AI190" s="100"/>
      <c r="AM190" s="51"/>
      <c r="AN190" s="53"/>
    </row>
    <row r="191" spans="1:40" ht="12.75" customHeight="1">
      <c r="A191" s="537" t="s">
        <v>27</v>
      </c>
      <c r="B191" s="537"/>
      <c r="C191" s="72">
        <f aca="true" t="shared" si="28" ref="C191:H191">SUM(C192:C196)</f>
        <v>39820.37972</v>
      </c>
      <c r="D191" s="73">
        <f t="shared" si="28"/>
        <v>39820.37972</v>
      </c>
      <c r="E191" s="73">
        <f t="shared" si="28"/>
        <v>0</v>
      </c>
      <c r="F191" s="73">
        <f t="shared" si="28"/>
        <v>0</v>
      </c>
      <c r="G191" s="73">
        <f t="shared" si="28"/>
        <v>38563.36874</v>
      </c>
      <c r="H191" s="73">
        <f t="shared" si="28"/>
        <v>38563.36874</v>
      </c>
      <c r="I191" s="541"/>
      <c r="J191" s="548"/>
      <c r="K191" s="548"/>
      <c r="L191" s="554"/>
      <c r="M191" s="554"/>
      <c r="N191" s="560"/>
      <c r="O191" s="561"/>
      <c r="P191" s="83"/>
      <c r="Q191" s="84"/>
      <c r="R191" s="84"/>
      <c r="S191" s="84"/>
      <c r="T191" s="84"/>
      <c r="U191" s="84"/>
      <c r="V191" s="84"/>
      <c r="W191" s="84"/>
      <c r="X191" s="84"/>
      <c r="Y191" s="84"/>
      <c r="Z191" s="84"/>
      <c r="AA191" s="84"/>
      <c r="AB191" s="84"/>
      <c r="AC191" s="84"/>
      <c r="AD191" s="84"/>
      <c r="AE191" s="84"/>
      <c r="AF191" s="84"/>
      <c r="AG191" s="84"/>
      <c r="AH191" s="136"/>
      <c r="AI191" s="100"/>
      <c r="AM191" s="51"/>
      <c r="AN191" s="53"/>
    </row>
    <row r="192" spans="1:40" ht="12.75" customHeight="1" hidden="1">
      <c r="A192" s="537" t="s">
        <v>28</v>
      </c>
      <c r="B192" s="537"/>
      <c r="C192" s="72">
        <f>SUM(D192:F192)</f>
        <v>0</v>
      </c>
      <c r="D192" s="73"/>
      <c r="E192" s="73"/>
      <c r="F192" s="73"/>
      <c r="G192" s="73"/>
      <c r="H192" s="73"/>
      <c r="I192" s="541"/>
      <c r="J192" s="548"/>
      <c r="K192" s="548"/>
      <c r="L192" s="554"/>
      <c r="M192" s="554"/>
      <c r="N192" s="560"/>
      <c r="O192" s="561"/>
      <c r="P192" s="83"/>
      <c r="Q192" s="84"/>
      <c r="R192" s="84"/>
      <c r="S192" s="84"/>
      <c r="T192" s="84"/>
      <c r="U192" s="84"/>
      <c r="V192" s="84"/>
      <c r="W192" s="84"/>
      <c r="X192" s="84"/>
      <c r="Y192" s="84"/>
      <c r="Z192" s="84"/>
      <c r="AA192" s="84"/>
      <c r="AB192" s="84"/>
      <c r="AC192" s="84"/>
      <c r="AD192" s="84"/>
      <c r="AE192" s="84"/>
      <c r="AF192" s="84"/>
      <c r="AG192" s="84"/>
      <c r="AH192" s="136"/>
      <c r="AI192" s="100"/>
      <c r="AM192" s="51"/>
      <c r="AN192" s="53" t="e">
        <f t="shared" si="21"/>
        <v>#DIV/0!</v>
      </c>
    </row>
    <row r="193" spans="1:40" ht="12.75" customHeight="1">
      <c r="A193" s="537" t="s">
        <v>29</v>
      </c>
      <c r="B193" s="537"/>
      <c r="C193" s="72">
        <f>SUM(D193:F193)</f>
        <v>39820.37972</v>
      </c>
      <c r="D193" s="73">
        <f>39820.37972</f>
        <v>39820.37972</v>
      </c>
      <c r="E193" s="73"/>
      <c r="F193" s="73"/>
      <c r="G193" s="73">
        <f>38563.36874</f>
        <v>38563.36874</v>
      </c>
      <c r="H193" s="73">
        <f>G193</f>
        <v>38563.36874</v>
      </c>
      <c r="I193" s="541"/>
      <c r="J193" s="548"/>
      <c r="K193" s="548"/>
      <c r="L193" s="554"/>
      <c r="M193" s="554"/>
      <c r="N193" s="560"/>
      <c r="O193" s="561"/>
      <c r="P193" s="83"/>
      <c r="Q193" s="84"/>
      <c r="R193" s="84"/>
      <c r="S193" s="84"/>
      <c r="T193" s="84"/>
      <c r="U193" s="84"/>
      <c r="V193" s="84"/>
      <c r="W193" s="84"/>
      <c r="X193" s="84"/>
      <c r="Y193" s="84"/>
      <c r="Z193" s="84"/>
      <c r="AA193" s="84"/>
      <c r="AB193" s="84"/>
      <c r="AC193" s="84"/>
      <c r="AD193" s="84"/>
      <c r="AE193" s="84"/>
      <c r="AF193" s="84"/>
      <c r="AG193" s="84"/>
      <c r="AH193" s="136"/>
      <c r="AI193" s="100"/>
      <c r="AM193" s="51"/>
      <c r="AN193" s="53">
        <f t="shared" si="21"/>
        <v>96.84329735467425</v>
      </c>
    </row>
    <row r="194" spans="1:40" ht="12.75" customHeight="1" hidden="1">
      <c r="A194" s="537" t="s">
        <v>30</v>
      </c>
      <c r="B194" s="537"/>
      <c r="C194" s="72">
        <f>SUM(D194:F194)</f>
        <v>0</v>
      </c>
      <c r="D194" s="73"/>
      <c r="E194" s="73"/>
      <c r="F194" s="73"/>
      <c r="G194" s="73"/>
      <c r="H194" s="73"/>
      <c r="I194" s="541"/>
      <c r="J194" s="548"/>
      <c r="K194" s="548"/>
      <c r="L194" s="36"/>
      <c r="M194" s="36"/>
      <c r="N194" s="560"/>
      <c r="O194" s="561"/>
      <c r="P194" s="83"/>
      <c r="Q194" s="84"/>
      <c r="R194" s="84"/>
      <c r="S194" s="84"/>
      <c r="T194" s="84"/>
      <c r="U194" s="84"/>
      <c r="V194" s="84"/>
      <c r="W194" s="84"/>
      <c r="X194" s="84"/>
      <c r="Y194" s="84"/>
      <c r="Z194" s="84"/>
      <c r="AA194" s="84"/>
      <c r="AB194" s="84"/>
      <c r="AC194" s="84"/>
      <c r="AD194" s="84"/>
      <c r="AE194" s="84"/>
      <c r="AF194" s="84"/>
      <c r="AG194" s="84"/>
      <c r="AH194" s="136"/>
      <c r="AI194" s="100"/>
      <c r="AM194" s="51"/>
      <c r="AN194" s="53" t="e">
        <f t="shared" si="21"/>
        <v>#DIV/0!</v>
      </c>
    </row>
    <row r="195" spans="1:40" ht="12.75" customHeight="1" hidden="1">
      <c r="A195" s="537" t="s">
        <v>39</v>
      </c>
      <c r="B195" s="537"/>
      <c r="C195" s="72">
        <f>SUM(D195:F195)</f>
        <v>0</v>
      </c>
      <c r="D195" s="73"/>
      <c r="E195" s="73"/>
      <c r="F195" s="73"/>
      <c r="G195" s="73"/>
      <c r="H195" s="73"/>
      <c r="I195" s="98"/>
      <c r="J195" s="548"/>
      <c r="K195" s="31"/>
      <c r="L195" s="36"/>
      <c r="M195" s="36"/>
      <c r="N195" s="76"/>
      <c r="O195" s="77"/>
      <c r="P195" s="83"/>
      <c r="Q195" s="84"/>
      <c r="R195" s="84"/>
      <c r="S195" s="84"/>
      <c r="T195" s="84"/>
      <c r="U195" s="84"/>
      <c r="V195" s="84"/>
      <c r="W195" s="84"/>
      <c r="X195" s="84"/>
      <c r="Y195" s="84"/>
      <c r="Z195" s="84"/>
      <c r="AA195" s="84"/>
      <c r="AB195" s="84"/>
      <c r="AC195" s="84"/>
      <c r="AD195" s="84"/>
      <c r="AE195" s="84"/>
      <c r="AF195" s="84"/>
      <c r="AG195" s="84"/>
      <c r="AH195" s="136"/>
      <c r="AI195" s="100"/>
      <c r="AM195" s="51"/>
      <c r="AN195" s="53" t="e">
        <f t="shared" si="21"/>
        <v>#DIV/0!</v>
      </c>
    </row>
    <row r="196" spans="1:40" ht="12.75" customHeight="1" hidden="1">
      <c r="A196" s="537" t="s">
        <v>40</v>
      </c>
      <c r="B196" s="537"/>
      <c r="C196" s="72">
        <f>SUM(D196:F196)</f>
        <v>0</v>
      </c>
      <c r="D196" s="73"/>
      <c r="E196" s="73"/>
      <c r="F196" s="73"/>
      <c r="G196" s="73"/>
      <c r="H196" s="73"/>
      <c r="I196" s="98"/>
      <c r="J196" s="548"/>
      <c r="K196" s="31"/>
      <c r="L196" s="36"/>
      <c r="M196" s="36"/>
      <c r="N196" s="76"/>
      <c r="O196" s="77"/>
      <c r="P196" s="86"/>
      <c r="Q196" s="87"/>
      <c r="R196" s="87"/>
      <c r="S196" s="87"/>
      <c r="T196" s="87"/>
      <c r="U196" s="87"/>
      <c r="V196" s="87"/>
      <c r="W196" s="87"/>
      <c r="X196" s="87"/>
      <c r="Y196" s="87"/>
      <c r="Z196" s="87"/>
      <c r="AA196" s="87"/>
      <c r="AB196" s="87"/>
      <c r="AC196" s="87"/>
      <c r="AD196" s="87"/>
      <c r="AE196" s="87"/>
      <c r="AF196" s="87"/>
      <c r="AG196" s="87"/>
      <c r="AH196" s="136"/>
      <c r="AI196" s="100"/>
      <c r="AM196" s="51"/>
      <c r="AN196" s="53" t="e">
        <f t="shared" si="21"/>
        <v>#DIV/0!</v>
      </c>
    </row>
    <row r="197" spans="1:40" ht="12.75" customHeight="1" hidden="1">
      <c r="A197" s="70"/>
      <c r="B197" s="71"/>
      <c r="C197" s="72"/>
      <c r="D197" s="73"/>
      <c r="E197" s="73"/>
      <c r="F197" s="73"/>
      <c r="G197" s="73"/>
      <c r="H197" s="73"/>
      <c r="I197" s="98" t="s">
        <v>108</v>
      </c>
      <c r="J197" s="556" t="s">
        <v>114</v>
      </c>
      <c r="K197" s="548" t="s">
        <v>155</v>
      </c>
      <c r="L197" s="36"/>
      <c r="M197" s="36"/>
      <c r="N197" s="76"/>
      <c r="O197" s="77"/>
      <c r="P197" s="116"/>
      <c r="Q197" s="117"/>
      <c r="R197" s="117"/>
      <c r="S197" s="117"/>
      <c r="T197" s="117"/>
      <c r="U197" s="117"/>
      <c r="V197" s="117"/>
      <c r="W197" s="117"/>
      <c r="X197" s="117"/>
      <c r="Y197" s="117"/>
      <c r="Z197" s="117"/>
      <c r="AA197" s="117"/>
      <c r="AB197" s="117"/>
      <c r="AC197" s="117"/>
      <c r="AD197" s="117"/>
      <c r="AE197" s="117"/>
      <c r="AF197" s="117"/>
      <c r="AG197" s="117"/>
      <c r="AH197" s="136"/>
      <c r="AI197" s="100"/>
      <c r="AM197" s="51"/>
      <c r="AN197" s="53" t="e">
        <f t="shared" si="21"/>
        <v>#DIV/0!</v>
      </c>
    </row>
    <row r="198" spans="1:40" ht="12.75" customHeight="1" hidden="1">
      <c r="A198" s="537" t="s">
        <v>27</v>
      </c>
      <c r="B198" s="537"/>
      <c r="C198" s="72">
        <f>SUM(C199:C203)</f>
        <v>0</v>
      </c>
      <c r="D198" s="73">
        <f>SUM(D199:D203)</f>
        <v>0</v>
      </c>
      <c r="E198" s="73"/>
      <c r="F198" s="73"/>
      <c r="G198" s="73"/>
      <c r="H198" s="73"/>
      <c r="I198" s="98"/>
      <c r="J198" s="556"/>
      <c r="K198" s="548"/>
      <c r="L198" s="36"/>
      <c r="M198" s="36"/>
      <c r="N198" s="76"/>
      <c r="O198" s="77"/>
      <c r="P198" s="83"/>
      <c r="Q198" s="84"/>
      <c r="R198" s="84"/>
      <c r="S198" s="84"/>
      <c r="T198" s="84"/>
      <c r="U198" s="84"/>
      <c r="V198" s="84"/>
      <c r="W198" s="84"/>
      <c r="X198" s="84"/>
      <c r="Y198" s="84"/>
      <c r="Z198" s="84"/>
      <c r="AA198" s="84"/>
      <c r="AB198" s="84"/>
      <c r="AC198" s="84"/>
      <c r="AD198" s="84"/>
      <c r="AE198" s="84"/>
      <c r="AF198" s="84"/>
      <c r="AG198" s="84"/>
      <c r="AH198" s="136"/>
      <c r="AI198" s="100"/>
      <c r="AM198" s="51"/>
      <c r="AN198" s="53" t="e">
        <f t="shared" si="21"/>
        <v>#DIV/0!</v>
      </c>
    </row>
    <row r="199" spans="1:40" ht="12.75" customHeight="1" hidden="1">
      <c r="A199" s="537" t="s">
        <v>28</v>
      </c>
      <c r="B199" s="537"/>
      <c r="C199" s="72">
        <f>SUM(D199:F199)</f>
        <v>0</v>
      </c>
      <c r="D199" s="73"/>
      <c r="E199" s="73"/>
      <c r="F199" s="73"/>
      <c r="G199" s="73"/>
      <c r="H199" s="73"/>
      <c r="I199" s="98"/>
      <c r="J199" s="556"/>
      <c r="K199" s="548"/>
      <c r="L199" s="36"/>
      <c r="M199" s="36"/>
      <c r="N199" s="76"/>
      <c r="O199" s="77"/>
      <c r="P199" s="83"/>
      <c r="Q199" s="84"/>
      <c r="R199" s="84"/>
      <c r="S199" s="84"/>
      <c r="T199" s="84"/>
      <c r="U199" s="84"/>
      <c r="V199" s="84"/>
      <c r="W199" s="84"/>
      <c r="X199" s="84"/>
      <c r="Y199" s="84"/>
      <c r="Z199" s="84"/>
      <c r="AA199" s="84"/>
      <c r="AB199" s="84"/>
      <c r="AC199" s="84"/>
      <c r="AD199" s="84"/>
      <c r="AE199" s="84"/>
      <c r="AF199" s="84"/>
      <c r="AG199" s="84"/>
      <c r="AH199" s="136"/>
      <c r="AI199" s="100"/>
      <c r="AM199" s="51"/>
      <c r="AN199" s="53" t="e">
        <f t="shared" si="21"/>
        <v>#DIV/0!</v>
      </c>
    </row>
    <row r="200" spans="1:40" ht="12.75" customHeight="1" hidden="1">
      <c r="A200" s="537" t="s">
        <v>29</v>
      </c>
      <c r="B200" s="537"/>
      <c r="C200" s="72">
        <f>SUM(D200:F200)</f>
        <v>0</v>
      </c>
      <c r="D200" s="73"/>
      <c r="E200" s="73"/>
      <c r="F200" s="73"/>
      <c r="G200" s="73"/>
      <c r="H200" s="73"/>
      <c r="I200" s="98"/>
      <c r="J200" s="556"/>
      <c r="K200" s="548"/>
      <c r="L200" s="36"/>
      <c r="M200" s="36"/>
      <c r="N200" s="76"/>
      <c r="O200" s="77"/>
      <c r="P200" s="83"/>
      <c r="Q200" s="84"/>
      <c r="R200" s="84"/>
      <c r="S200" s="84"/>
      <c r="T200" s="84"/>
      <c r="U200" s="84"/>
      <c r="V200" s="84"/>
      <c r="W200" s="84"/>
      <c r="X200" s="84"/>
      <c r="Y200" s="84"/>
      <c r="Z200" s="84"/>
      <c r="AA200" s="84"/>
      <c r="AB200" s="84"/>
      <c r="AC200" s="84"/>
      <c r="AD200" s="84"/>
      <c r="AE200" s="84"/>
      <c r="AF200" s="84"/>
      <c r="AG200" s="84"/>
      <c r="AH200" s="136"/>
      <c r="AI200" s="100"/>
      <c r="AM200" s="51"/>
      <c r="AN200" s="53" t="e">
        <f t="shared" si="21"/>
        <v>#DIV/0!</v>
      </c>
    </row>
    <row r="201" spans="1:40" ht="12.75" customHeight="1" hidden="1">
      <c r="A201" s="537" t="s">
        <v>30</v>
      </c>
      <c r="B201" s="537"/>
      <c r="C201" s="72">
        <f>SUM(D201:F201)</f>
        <v>0</v>
      </c>
      <c r="D201" s="73"/>
      <c r="E201" s="73"/>
      <c r="F201" s="73"/>
      <c r="G201" s="73"/>
      <c r="H201" s="73"/>
      <c r="I201" s="98"/>
      <c r="J201" s="556"/>
      <c r="K201" s="548"/>
      <c r="L201" s="36"/>
      <c r="M201" s="36"/>
      <c r="N201" s="76"/>
      <c r="O201" s="77"/>
      <c r="P201" s="83"/>
      <c r="Q201" s="84"/>
      <c r="R201" s="84"/>
      <c r="S201" s="84"/>
      <c r="T201" s="84"/>
      <c r="U201" s="84"/>
      <c r="V201" s="84"/>
      <c r="W201" s="84"/>
      <c r="X201" s="84"/>
      <c r="Y201" s="84"/>
      <c r="Z201" s="84"/>
      <c r="AA201" s="84"/>
      <c r="AB201" s="84"/>
      <c r="AC201" s="84"/>
      <c r="AD201" s="84"/>
      <c r="AE201" s="84"/>
      <c r="AF201" s="84"/>
      <c r="AG201" s="84"/>
      <c r="AH201" s="136"/>
      <c r="AI201" s="100"/>
      <c r="AM201" s="51"/>
      <c r="AN201" s="53" t="e">
        <f t="shared" si="21"/>
        <v>#DIV/0!</v>
      </c>
    </row>
    <row r="202" spans="1:40" ht="12.75" customHeight="1" hidden="1">
      <c r="A202" s="537" t="s">
        <v>39</v>
      </c>
      <c r="B202" s="537"/>
      <c r="C202" s="72">
        <f>SUM(D202:F202)</f>
        <v>0</v>
      </c>
      <c r="D202" s="73"/>
      <c r="E202" s="73"/>
      <c r="F202" s="73"/>
      <c r="G202" s="73"/>
      <c r="H202" s="73"/>
      <c r="I202" s="98"/>
      <c r="J202" s="556"/>
      <c r="K202" s="31"/>
      <c r="L202" s="36"/>
      <c r="M202" s="36"/>
      <c r="N202" s="76"/>
      <c r="O202" s="77"/>
      <c r="P202" s="83"/>
      <c r="Q202" s="84"/>
      <c r="R202" s="84"/>
      <c r="S202" s="84"/>
      <c r="T202" s="84"/>
      <c r="U202" s="84"/>
      <c r="V202" s="84"/>
      <c r="W202" s="84"/>
      <c r="X202" s="84"/>
      <c r="Y202" s="84"/>
      <c r="Z202" s="84"/>
      <c r="AA202" s="84"/>
      <c r="AB202" s="84"/>
      <c r="AC202" s="84"/>
      <c r="AD202" s="84"/>
      <c r="AE202" s="84"/>
      <c r="AF202" s="84"/>
      <c r="AG202" s="84"/>
      <c r="AH202" s="136"/>
      <c r="AI202" s="100"/>
      <c r="AM202" s="51"/>
      <c r="AN202" s="53" t="e">
        <f t="shared" si="21"/>
        <v>#DIV/0!</v>
      </c>
    </row>
    <row r="203" spans="1:40" ht="12.75" customHeight="1" hidden="1">
      <c r="A203" s="537" t="s">
        <v>40</v>
      </c>
      <c r="B203" s="537"/>
      <c r="C203" s="72">
        <f>SUM(D203:F203)</f>
        <v>0</v>
      </c>
      <c r="D203" s="73"/>
      <c r="E203" s="73"/>
      <c r="F203" s="73"/>
      <c r="G203" s="73"/>
      <c r="H203" s="73"/>
      <c r="I203" s="98"/>
      <c r="J203" s="556"/>
      <c r="K203" s="31"/>
      <c r="L203" s="36"/>
      <c r="M203" s="36"/>
      <c r="N203" s="76"/>
      <c r="O203" s="77"/>
      <c r="P203" s="115"/>
      <c r="Q203" s="126"/>
      <c r="R203" s="126"/>
      <c r="S203" s="126"/>
      <c r="T203" s="126"/>
      <c r="U203" s="126"/>
      <c r="V203" s="126"/>
      <c r="W203" s="126"/>
      <c r="X203" s="126"/>
      <c r="Y203" s="126"/>
      <c r="Z203" s="126"/>
      <c r="AA203" s="126"/>
      <c r="AB203" s="126"/>
      <c r="AC203" s="126"/>
      <c r="AD203" s="126"/>
      <c r="AE203" s="126"/>
      <c r="AF203" s="126"/>
      <c r="AG203" s="126"/>
      <c r="AH203" s="136"/>
      <c r="AI203" s="100"/>
      <c r="AM203" s="51"/>
      <c r="AN203" s="53" t="e">
        <f t="shared" si="21"/>
        <v>#DIV/0!</v>
      </c>
    </row>
    <row r="204" spans="1:40" ht="112.5" customHeight="1">
      <c r="A204" s="70" t="s">
        <v>156</v>
      </c>
      <c r="B204" s="71" t="s">
        <v>157</v>
      </c>
      <c r="C204" s="72"/>
      <c r="D204" s="73"/>
      <c r="E204" s="73"/>
      <c r="F204" s="73"/>
      <c r="G204" s="73"/>
      <c r="H204" s="73"/>
      <c r="I204" s="541" t="s">
        <v>158</v>
      </c>
      <c r="J204" s="548" t="s">
        <v>54</v>
      </c>
      <c r="K204" s="548" t="s">
        <v>159</v>
      </c>
      <c r="L204" s="554" t="s">
        <v>48</v>
      </c>
      <c r="M204" s="554" t="s">
        <v>49</v>
      </c>
      <c r="N204" s="560"/>
      <c r="O204" s="561"/>
      <c r="P204" s="78" t="s">
        <v>50</v>
      </c>
      <c r="Q204" s="79" t="s">
        <v>50</v>
      </c>
      <c r="R204" s="79" t="s">
        <v>50</v>
      </c>
      <c r="S204" s="79" t="s">
        <v>50</v>
      </c>
      <c r="T204" s="79" t="s">
        <v>50</v>
      </c>
      <c r="U204" s="79" t="s">
        <v>50</v>
      </c>
      <c r="V204" s="79" t="s">
        <v>50</v>
      </c>
      <c r="W204" s="79" t="s">
        <v>50</v>
      </c>
      <c r="X204" s="79" t="s">
        <v>50</v>
      </c>
      <c r="Y204" s="79" t="s">
        <v>50</v>
      </c>
      <c r="Z204" s="79" t="s">
        <v>50</v>
      </c>
      <c r="AA204" s="79" t="s">
        <v>50</v>
      </c>
      <c r="AB204" s="79" t="s">
        <v>50</v>
      </c>
      <c r="AC204" s="79" t="s">
        <v>50</v>
      </c>
      <c r="AD204" s="79" t="s">
        <v>50</v>
      </c>
      <c r="AE204" s="79" t="s">
        <v>50</v>
      </c>
      <c r="AF204" s="79" t="s">
        <v>50</v>
      </c>
      <c r="AG204" s="80" t="s">
        <v>50</v>
      </c>
      <c r="AH204" s="133"/>
      <c r="AI204" s="100"/>
      <c r="AM204" s="51"/>
      <c r="AN204" s="53"/>
    </row>
    <row r="205" spans="1:40" ht="12.75" customHeight="1">
      <c r="A205" s="537" t="s">
        <v>27</v>
      </c>
      <c r="B205" s="537"/>
      <c r="C205" s="72">
        <f aca="true" t="shared" si="29" ref="C205:H205">SUM(C206:C210)</f>
        <v>350.16055</v>
      </c>
      <c r="D205" s="73">
        <f t="shared" si="29"/>
        <v>350.16055</v>
      </c>
      <c r="E205" s="73">
        <f t="shared" si="29"/>
        <v>0</v>
      </c>
      <c r="F205" s="73">
        <f t="shared" si="29"/>
        <v>0</v>
      </c>
      <c r="G205" s="73">
        <f>SUM(G207:G210)</f>
        <v>348.50648</v>
      </c>
      <c r="H205" s="73">
        <f t="shared" si="29"/>
        <v>348.50648</v>
      </c>
      <c r="I205" s="541"/>
      <c r="J205" s="548"/>
      <c r="K205" s="548"/>
      <c r="L205" s="554"/>
      <c r="M205" s="554"/>
      <c r="N205" s="560"/>
      <c r="O205" s="561"/>
      <c r="P205" s="83"/>
      <c r="Q205" s="84"/>
      <c r="R205" s="84"/>
      <c r="S205" s="84"/>
      <c r="T205" s="84"/>
      <c r="U205" s="84"/>
      <c r="V205" s="84"/>
      <c r="W205" s="84"/>
      <c r="X205" s="84"/>
      <c r="Y205" s="84"/>
      <c r="Z205" s="84"/>
      <c r="AA205" s="84"/>
      <c r="AB205" s="84"/>
      <c r="AC205" s="84"/>
      <c r="AD205" s="84"/>
      <c r="AE205" s="84"/>
      <c r="AF205" s="84"/>
      <c r="AG205" s="85"/>
      <c r="AH205" s="133"/>
      <c r="AI205" s="100"/>
      <c r="AM205" s="51"/>
      <c r="AN205" s="53"/>
    </row>
    <row r="206" spans="1:40" ht="12.75" customHeight="1" hidden="1">
      <c r="A206" s="537" t="s">
        <v>28</v>
      </c>
      <c r="B206" s="537"/>
      <c r="C206" s="72">
        <f>SUM(D206:F206)</f>
        <v>0</v>
      </c>
      <c r="D206" s="73"/>
      <c r="E206" s="73"/>
      <c r="F206" s="73"/>
      <c r="G206" s="139"/>
      <c r="H206" s="73"/>
      <c r="I206" s="541"/>
      <c r="J206" s="548"/>
      <c r="K206" s="548"/>
      <c r="L206" s="554"/>
      <c r="M206" s="554"/>
      <c r="N206" s="560"/>
      <c r="O206" s="561"/>
      <c r="P206" s="83"/>
      <c r="Q206" s="84"/>
      <c r="R206" s="84"/>
      <c r="S206" s="84"/>
      <c r="T206" s="84"/>
      <c r="U206" s="84"/>
      <c r="V206" s="84"/>
      <c r="W206" s="84"/>
      <c r="X206" s="84"/>
      <c r="Y206" s="84"/>
      <c r="Z206" s="84"/>
      <c r="AA206" s="84"/>
      <c r="AB206" s="84"/>
      <c r="AC206" s="84"/>
      <c r="AD206" s="84"/>
      <c r="AE206" s="84"/>
      <c r="AF206" s="84"/>
      <c r="AG206" s="85"/>
      <c r="AH206" s="133"/>
      <c r="AI206" s="100"/>
      <c r="AM206" s="51"/>
      <c r="AN206" s="53" t="e">
        <f t="shared" si="21"/>
        <v>#DIV/0!</v>
      </c>
    </row>
    <row r="207" spans="1:40" ht="12.75" customHeight="1">
      <c r="A207" s="537" t="s">
        <v>29</v>
      </c>
      <c r="B207" s="537"/>
      <c r="C207" s="72">
        <f>SUM(D207:F207)</f>
        <v>350.16055</v>
      </c>
      <c r="D207" s="73">
        <v>350.16055</v>
      </c>
      <c r="E207" s="73"/>
      <c r="F207" s="73"/>
      <c r="G207" s="73">
        <v>348.50648</v>
      </c>
      <c r="H207" s="73">
        <f>G207</f>
        <v>348.50648</v>
      </c>
      <c r="I207" s="541"/>
      <c r="J207" s="548"/>
      <c r="K207" s="548"/>
      <c r="L207" s="554"/>
      <c r="M207" s="554"/>
      <c r="N207" s="560"/>
      <c r="O207" s="561"/>
      <c r="P207" s="83"/>
      <c r="Q207" s="84"/>
      <c r="R207" s="84"/>
      <c r="S207" s="84"/>
      <c r="T207" s="84"/>
      <c r="U207" s="84"/>
      <c r="V207" s="84"/>
      <c r="W207" s="84"/>
      <c r="X207" s="84"/>
      <c r="Y207" s="84"/>
      <c r="Z207" s="84"/>
      <c r="AA207" s="84"/>
      <c r="AB207" s="84"/>
      <c r="AC207" s="84"/>
      <c r="AD207" s="84"/>
      <c r="AE207" s="84"/>
      <c r="AF207" s="84"/>
      <c r="AG207" s="85"/>
      <c r="AH207" s="133"/>
      <c r="AI207" s="100"/>
      <c r="AM207" s="51"/>
      <c r="AN207" s="53">
        <f>(H207/D207)*100</f>
        <v>99.52762525647164</v>
      </c>
    </row>
    <row r="208" spans="1:40" ht="12.75" customHeight="1" hidden="1">
      <c r="A208" s="537" t="s">
        <v>30</v>
      </c>
      <c r="B208" s="537"/>
      <c r="C208" s="72">
        <f>SUM(D208:F208)</f>
        <v>0</v>
      </c>
      <c r="D208" s="73"/>
      <c r="E208" s="73"/>
      <c r="F208" s="73"/>
      <c r="G208" s="73"/>
      <c r="H208" s="73"/>
      <c r="I208" s="541"/>
      <c r="J208" s="548"/>
      <c r="K208" s="548"/>
      <c r="L208" s="36"/>
      <c r="M208" s="36"/>
      <c r="N208" s="560"/>
      <c r="O208" s="561"/>
      <c r="P208" s="83"/>
      <c r="Q208" s="84"/>
      <c r="R208" s="84"/>
      <c r="S208" s="84"/>
      <c r="T208" s="84"/>
      <c r="U208" s="84"/>
      <c r="V208" s="84"/>
      <c r="W208" s="84"/>
      <c r="X208" s="84"/>
      <c r="Y208" s="84"/>
      <c r="Z208" s="84"/>
      <c r="AA208" s="84"/>
      <c r="AB208" s="84"/>
      <c r="AC208" s="84"/>
      <c r="AD208" s="84"/>
      <c r="AE208" s="84"/>
      <c r="AF208" s="84"/>
      <c r="AG208" s="85"/>
      <c r="AH208" s="133"/>
      <c r="AI208" s="100"/>
      <c r="AM208" s="51"/>
      <c r="AN208" s="53" t="e">
        <f>(H208/D208)*100</f>
        <v>#DIV/0!</v>
      </c>
    </row>
    <row r="209" spans="1:40" ht="12.75" customHeight="1" hidden="1">
      <c r="A209" s="537" t="s">
        <v>39</v>
      </c>
      <c r="B209" s="537"/>
      <c r="C209" s="72">
        <f>SUM(D209:F209)</f>
        <v>0</v>
      </c>
      <c r="D209" s="73"/>
      <c r="E209" s="73"/>
      <c r="F209" s="73"/>
      <c r="G209" s="73"/>
      <c r="H209" s="73"/>
      <c r="I209" s="98"/>
      <c r="J209" s="101"/>
      <c r="K209" s="31"/>
      <c r="L209" s="36"/>
      <c r="M209" s="36"/>
      <c r="N209" s="76"/>
      <c r="O209" s="77"/>
      <c r="P209" s="83"/>
      <c r="Q209" s="84"/>
      <c r="R209" s="84"/>
      <c r="S209" s="84"/>
      <c r="T209" s="84"/>
      <c r="U209" s="84"/>
      <c r="V209" s="84"/>
      <c r="W209" s="84"/>
      <c r="X209" s="84"/>
      <c r="Y209" s="84"/>
      <c r="Z209" s="84"/>
      <c r="AA209" s="84"/>
      <c r="AB209" s="84"/>
      <c r="AC209" s="84"/>
      <c r="AD209" s="84"/>
      <c r="AE209" s="84"/>
      <c r="AF209" s="84"/>
      <c r="AG209" s="85"/>
      <c r="AH209" s="133"/>
      <c r="AI209" s="100"/>
      <c r="AM209" s="51"/>
      <c r="AN209" s="53" t="e">
        <f>(H209/D209)*100</f>
        <v>#DIV/0!</v>
      </c>
    </row>
    <row r="210" spans="1:40" ht="12.75" customHeight="1" hidden="1">
      <c r="A210" s="537" t="s">
        <v>40</v>
      </c>
      <c r="B210" s="537"/>
      <c r="C210" s="72">
        <f>SUM(D210:F210)</f>
        <v>0</v>
      </c>
      <c r="D210" s="73"/>
      <c r="E210" s="73"/>
      <c r="F210" s="73"/>
      <c r="G210" s="73"/>
      <c r="H210" s="73"/>
      <c r="I210" s="98"/>
      <c r="J210" s="101"/>
      <c r="K210" s="31"/>
      <c r="L210" s="36"/>
      <c r="M210" s="36"/>
      <c r="N210" s="76"/>
      <c r="O210" s="77"/>
      <c r="P210" s="86"/>
      <c r="Q210" s="87"/>
      <c r="R210" s="87"/>
      <c r="S210" s="87"/>
      <c r="T210" s="87"/>
      <c r="U210" s="87"/>
      <c r="V210" s="87"/>
      <c r="W210" s="87"/>
      <c r="X210" s="87"/>
      <c r="Y210" s="87"/>
      <c r="Z210" s="87"/>
      <c r="AA210" s="87"/>
      <c r="AB210" s="87"/>
      <c r="AC210" s="87"/>
      <c r="AD210" s="87"/>
      <c r="AE210" s="87"/>
      <c r="AF210" s="87"/>
      <c r="AG210" s="88"/>
      <c r="AH210" s="133"/>
      <c r="AI210" s="100"/>
      <c r="AM210" s="51"/>
      <c r="AN210" s="53" t="e">
        <f>(H210/D210)*100</f>
        <v>#DIV/0!</v>
      </c>
    </row>
    <row r="211" spans="1:40" ht="122.25" customHeight="1">
      <c r="A211" s="70" t="s">
        <v>160</v>
      </c>
      <c r="B211" s="71" t="s">
        <v>161</v>
      </c>
      <c r="C211" s="72"/>
      <c r="D211" s="73"/>
      <c r="E211" s="73"/>
      <c r="F211" s="73"/>
      <c r="G211" s="73"/>
      <c r="H211" s="73"/>
      <c r="I211" s="541" t="s">
        <v>162</v>
      </c>
      <c r="J211" s="548" t="s">
        <v>163</v>
      </c>
      <c r="K211" s="548" t="s">
        <v>164</v>
      </c>
      <c r="L211" s="554" t="s">
        <v>48</v>
      </c>
      <c r="M211" s="554" t="s">
        <v>49</v>
      </c>
      <c r="N211" s="560">
        <v>55</v>
      </c>
      <c r="O211" s="561"/>
      <c r="P211" s="78" t="s">
        <v>50</v>
      </c>
      <c r="Q211" s="79" t="s">
        <v>50</v>
      </c>
      <c r="R211" s="79" t="s">
        <v>50</v>
      </c>
      <c r="S211" s="79" t="s">
        <v>50</v>
      </c>
      <c r="T211" s="79" t="s">
        <v>50</v>
      </c>
      <c r="U211" s="79" t="s">
        <v>50</v>
      </c>
      <c r="V211" s="79" t="s">
        <v>50</v>
      </c>
      <c r="W211" s="79" t="s">
        <v>50</v>
      </c>
      <c r="X211" s="79"/>
      <c r="Y211" s="79"/>
      <c r="Z211" s="79" t="s">
        <v>50</v>
      </c>
      <c r="AA211" s="79" t="s">
        <v>50</v>
      </c>
      <c r="AB211" s="79" t="s">
        <v>50</v>
      </c>
      <c r="AC211" s="79" t="s">
        <v>50</v>
      </c>
      <c r="AD211" s="79" t="s">
        <v>50</v>
      </c>
      <c r="AE211" s="79" t="s">
        <v>50</v>
      </c>
      <c r="AF211" s="79" t="s">
        <v>50</v>
      </c>
      <c r="AG211" s="80" t="s">
        <v>50</v>
      </c>
      <c r="AH211" s="133"/>
      <c r="AI211" s="100"/>
      <c r="AM211" s="51"/>
      <c r="AN211" s="53"/>
    </row>
    <row r="212" spans="1:40" ht="12.75" customHeight="1">
      <c r="A212" s="537" t="s">
        <v>27</v>
      </c>
      <c r="B212" s="537"/>
      <c r="C212" s="72">
        <f aca="true" t="shared" si="30" ref="C212:H212">SUM(C213:C217)</f>
        <v>10904.063</v>
      </c>
      <c r="D212" s="73">
        <f t="shared" si="30"/>
        <v>10904.063</v>
      </c>
      <c r="E212" s="73">
        <f t="shared" si="30"/>
        <v>0</v>
      </c>
      <c r="F212" s="73">
        <f t="shared" si="30"/>
        <v>0</v>
      </c>
      <c r="G212" s="73">
        <f t="shared" si="30"/>
        <v>10315.30855</v>
      </c>
      <c r="H212" s="73">
        <f t="shared" si="30"/>
        <v>10315.30855</v>
      </c>
      <c r="I212" s="541"/>
      <c r="J212" s="548"/>
      <c r="K212" s="548"/>
      <c r="L212" s="554"/>
      <c r="M212" s="554"/>
      <c r="N212" s="560"/>
      <c r="O212" s="561"/>
      <c r="P212" s="83"/>
      <c r="Q212" s="84"/>
      <c r="R212" s="84"/>
      <c r="S212" s="84"/>
      <c r="T212" s="84"/>
      <c r="U212" s="84"/>
      <c r="V212" s="84"/>
      <c r="W212" s="84"/>
      <c r="X212" s="84"/>
      <c r="Y212" s="84"/>
      <c r="Z212" s="84"/>
      <c r="AA212" s="84"/>
      <c r="AB212" s="84"/>
      <c r="AC212" s="84"/>
      <c r="AD212" s="84"/>
      <c r="AE212" s="84"/>
      <c r="AF212" s="84"/>
      <c r="AG212" s="85"/>
      <c r="AH212" s="133"/>
      <c r="AI212" s="100"/>
      <c r="AM212" s="51"/>
      <c r="AN212" s="53"/>
    </row>
    <row r="213" spans="1:40" ht="12.75" customHeight="1" hidden="1">
      <c r="A213" s="537" t="s">
        <v>28</v>
      </c>
      <c r="B213" s="537"/>
      <c r="C213" s="72">
        <f>SUM(D213:F213)</f>
        <v>0</v>
      </c>
      <c r="D213" s="73"/>
      <c r="E213" s="73"/>
      <c r="F213" s="73"/>
      <c r="G213" s="73"/>
      <c r="H213" s="73"/>
      <c r="I213" s="541"/>
      <c r="J213" s="548"/>
      <c r="K213" s="548"/>
      <c r="L213" s="554"/>
      <c r="M213" s="554"/>
      <c r="N213" s="560"/>
      <c r="O213" s="561"/>
      <c r="P213" s="83"/>
      <c r="Q213" s="84"/>
      <c r="R213" s="84"/>
      <c r="S213" s="84"/>
      <c r="T213" s="84"/>
      <c r="U213" s="84"/>
      <c r="V213" s="84"/>
      <c r="W213" s="84"/>
      <c r="X213" s="84"/>
      <c r="Y213" s="84"/>
      <c r="Z213" s="84"/>
      <c r="AA213" s="84"/>
      <c r="AB213" s="84"/>
      <c r="AC213" s="84"/>
      <c r="AD213" s="84"/>
      <c r="AE213" s="84"/>
      <c r="AF213" s="84"/>
      <c r="AG213" s="85"/>
      <c r="AH213" s="133"/>
      <c r="AI213" s="100"/>
      <c r="AM213" s="51"/>
      <c r="AN213" s="53" t="e">
        <f>(H213/D213)*100</f>
        <v>#DIV/0!</v>
      </c>
    </row>
    <row r="214" spans="1:40" ht="123.75" customHeight="1">
      <c r="A214" s="537" t="s">
        <v>29</v>
      </c>
      <c r="B214" s="537"/>
      <c r="C214" s="72">
        <f>SUM(D214:F214)</f>
        <v>10904.063</v>
      </c>
      <c r="D214" s="73">
        <f>1500+2704.063+6700</f>
        <v>10904.063</v>
      </c>
      <c r="E214" s="73"/>
      <c r="F214" s="73"/>
      <c r="G214" s="73">
        <f>934.13555+2681.173+6700</f>
        <v>10315.30855</v>
      </c>
      <c r="H214" s="73">
        <f>G214</f>
        <v>10315.30855</v>
      </c>
      <c r="I214" s="541"/>
      <c r="J214" s="548"/>
      <c r="K214" s="548"/>
      <c r="L214" s="554"/>
      <c r="M214" s="554"/>
      <c r="N214" s="560"/>
      <c r="O214" s="561"/>
      <c r="P214" s="83"/>
      <c r="Q214" s="84"/>
      <c r="R214" s="84"/>
      <c r="S214" s="84"/>
      <c r="T214" s="84"/>
      <c r="U214" s="84"/>
      <c r="V214" s="84"/>
      <c r="W214" s="84"/>
      <c r="X214" s="84"/>
      <c r="Y214" s="84"/>
      <c r="Z214" s="84"/>
      <c r="AA214" s="84"/>
      <c r="AB214" s="84"/>
      <c r="AC214" s="84"/>
      <c r="AD214" s="84"/>
      <c r="AE214" s="84"/>
      <c r="AF214" s="84"/>
      <c r="AG214" s="85"/>
      <c r="AH214" s="133"/>
      <c r="AI214" s="100"/>
      <c r="AM214" s="51"/>
      <c r="AN214" s="53">
        <f>(H214/D214)*100</f>
        <v>94.60059566787169</v>
      </c>
    </row>
    <row r="215" spans="1:40" ht="12.75" customHeight="1" hidden="1">
      <c r="A215" s="537" t="s">
        <v>30</v>
      </c>
      <c r="B215" s="537"/>
      <c r="C215" s="72">
        <f>SUM(D215:F215)</f>
        <v>0</v>
      </c>
      <c r="D215" s="73"/>
      <c r="E215" s="73"/>
      <c r="F215" s="73"/>
      <c r="G215" s="73"/>
      <c r="H215" s="73"/>
      <c r="I215" s="541"/>
      <c r="J215" s="548"/>
      <c r="K215" s="548"/>
      <c r="L215" s="36"/>
      <c r="M215" s="36"/>
      <c r="N215" s="560"/>
      <c r="O215" s="561"/>
      <c r="P215" s="86"/>
      <c r="Q215" s="87"/>
      <c r="R215" s="87"/>
      <c r="S215" s="87"/>
      <c r="T215" s="87"/>
      <c r="U215" s="87"/>
      <c r="V215" s="87"/>
      <c r="W215" s="87"/>
      <c r="X215" s="87"/>
      <c r="Y215" s="87"/>
      <c r="Z215" s="87"/>
      <c r="AA215" s="87"/>
      <c r="AB215" s="87"/>
      <c r="AC215" s="87"/>
      <c r="AD215" s="87"/>
      <c r="AE215" s="87"/>
      <c r="AF215" s="87"/>
      <c r="AG215" s="88"/>
      <c r="AH215" s="133"/>
      <c r="AI215" s="100"/>
      <c r="AM215" s="51"/>
      <c r="AN215" s="53" t="e">
        <f>(H215/D215)*100</f>
        <v>#DIV/0!</v>
      </c>
    </row>
    <row r="216" spans="1:40" ht="12.75" customHeight="1" hidden="1">
      <c r="A216" s="537" t="s">
        <v>39</v>
      </c>
      <c r="B216" s="537"/>
      <c r="C216" s="72">
        <f>SUM(D216:F216)</f>
        <v>0</v>
      </c>
      <c r="D216" s="73"/>
      <c r="E216" s="73"/>
      <c r="F216" s="73"/>
      <c r="G216" s="73"/>
      <c r="H216" s="73"/>
      <c r="I216" s="98"/>
      <c r="J216" s="101"/>
      <c r="K216" s="31"/>
      <c r="L216" s="36"/>
      <c r="M216" s="36"/>
      <c r="N216" s="76"/>
      <c r="O216" s="77"/>
      <c r="P216" s="116"/>
      <c r="Q216" s="117"/>
      <c r="R216" s="117"/>
      <c r="S216" s="117"/>
      <c r="T216" s="117"/>
      <c r="U216" s="117"/>
      <c r="V216" s="117"/>
      <c r="W216" s="117"/>
      <c r="X216" s="117"/>
      <c r="Y216" s="117"/>
      <c r="Z216" s="117"/>
      <c r="AA216" s="117"/>
      <c r="AB216" s="117"/>
      <c r="AC216" s="117"/>
      <c r="AD216" s="117"/>
      <c r="AE216" s="117"/>
      <c r="AF216" s="117"/>
      <c r="AG216" s="117"/>
      <c r="AH216" s="136"/>
      <c r="AI216" s="100"/>
      <c r="AM216" s="51"/>
      <c r="AN216" s="53" t="e">
        <f>(H216/D216)*100</f>
        <v>#DIV/0!</v>
      </c>
    </row>
    <row r="217" spans="1:40" ht="12.75" customHeight="1" hidden="1">
      <c r="A217" s="537" t="s">
        <v>40</v>
      </c>
      <c r="B217" s="537"/>
      <c r="C217" s="72">
        <f>SUM(D217:F217)</f>
        <v>0</v>
      </c>
      <c r="D217" s="73"/>
      <c r="E217" s="73"/>
      <c r="F217" s="73"/>
      <c r="G217" s="73"/>
      <c r="H217" s="73"/>
      <c r="I217" s="98"/>
      <c r="J217" s="101"/>
      <c r="K217" s="31"/>
      <c r="L217" s="36"/>
      <c r="M217" s="36"/>
      <c r="N217" s="76"/>
      <c r="O217" s="77"/>
      <c r="P217" s="115"/>
      <c r="Q217" s="126"/>
      <c r="R217" s="126"/>
      <c r="S217" s="126"/>
      <c r="T217" s="126"/>
      <c r="U217" s="126"/>
      <c r="V217" s="126"/>
      <c r="W217" s="126"/>
      <c r="X217" s="126"/>
      <c r="Y217" s="126"/>
      <c r="Z217" s="126"/>
      <c r="AA217" s="126"/>
      <c r="AB217" s="126"/>
      <c r="AC217" s="126"/>
      <c r="AD217" s="126"/>
      <c r="AE217" s="126"/>
      <c r="AF217" s="126"/>
      <c r="AG217" s="126"/>
      <c r="AH217" s="136"/>
      <c r="AI217" s="100"/>
      <c r="AM217" s="51"/>
      <c r="AN217" s="53" t="e">
        <f>(H217/D217)*100</f>
        <v>#DIV/0!</v>
      </c>
    </row>
    <row r="218" spans="1:40" ht="53.25" customHeight="1">
      <c r="A218" s="70" t="s">
        <v>165</v>
      </c>
      <c r="B218" s="71" t="s">
        <v>166</v>
      </c>
      <c r="C218" s="72"/>
      <c r="D218" s="73"/>
      <c r="E218" s="73"/>
      <c r="F218" s="73"/>
      <c r="G218" s="73"/>
      <c r="H218" s="73"/>
      <c r="I218" s="541" t="s">
        <v>135</v>
      </c>
      <c r="J218" s="556" t="s">
        <v>167</v>
      </c>
      <c r="K218" s="548" t="s">
        <v>168</v>
      </c>
      <c r="L218" s="554" t="s">
        <v>48</v>
      </c>
      <c r="M218" s="554" t="s">
        <v>49</v>
      </c>
      <c r="N218" s="666">
        <v>10132.23764</v>
      </c>
      <c r="O218" s="561"/>
      <c r="P218" s="78" t="s">
        <v>50</v>
      </c>
      <c r="Q218" s="79" t="s">
        <v>50</v>
      </c>
      <c r="R218" s="79" t="s">
        <v>50</v>
      </c>
      <c r="S218" s="79" t="s">
        <v>50</v>
      </c>
      <c r="T218" s="79" t="s">
        <v>50</v>
      </c>
      <c r="U218" s="79" t="s">
        <v>50</v>
      </c>
      <c r="V218" s="79" t="s">
        <v>50</v>
      </c>
      <c r="W218" s="79" t="s">
        <v>50</v>
      </c>
      <c r="X218" s="79" t="s">
        <v>50</v>
      </c>
      <c r="Y218" s="79" t="s">
        <v>50</v>
      </c>
      <c r="Z218" s="79" t="s">
        <v>50</v>
      </c>
      <c r="AA218" s="79" t="s">
        <v>50</v>
      </c>
      <c r="AB218" s="79" t="s">
        <v>50</v>
      </c>
      <c r="AC218" s="79" t="s">
        <v>50</v>
      </c>
      <c r="AD218" s="79" t="s">
        <v>50</v>
      </c>
      <c r="AE218" s="79" t="s">
        <v>50</v>
      </c>
      <c r="AF218" s="79" t="s">
        <v>50</v>
      </c>
      <c r="AG218" s="80" t="s">
        <v>50</v>
      </c>
      <c r="AH218" s="133"/>
      <c r="AI218" s="100"/>
      <c r="AM218" s="51"/>
      <c r="AN218" s="53"/>
    </row>
    <row r="219" spans="1:40" ht="12.75" customHeight="1">
      <c r="A219" s="537" t="s">
        <v>27</v>
      </c>
      <c r="B219" s="537"/>
      <c r="C219" s="72">
        <f aca="true" t="shared" si="31" ref="C219:H219">SUM(C220:C224)</f>
        <v>10365.8</v>
      </c>
      <c r="D219" s="73">
        <f t="shared" si="31"/>
        <v>10365.8</v>
      </c>
      <c r="E219" s="73">
        <f t="shared" si="31"/>
        <v>0</v>
      </c>
      <c r="F219" s="73">
        <f t="shared" si="31"/>
        <v>0</v>
      </c>
      <c r="G219" s="73">
        <f t="shared" si="31"/>
        <v>10293.93764</v>
      </c>
      <c r="H219" s="73">
        <f t="shared" si="31"/>
        <v>10293.93764</v>
      </c>
      <c r="I219" s="541"/>
      <c r="J219" s="556"/>
      <c r="K219" s="548"/>
      <c r="L219" s="554"/>
      <c r="M219" s="554"/>
      <c r="N219" s="667"/>
      <c r="O219" s="561"/>
      <c r="P219" s="83"/>
      <c r="Q219" s="84"/>
      <c r="R219" s="84"/>
      <c r="S219" s="84"/>
      <c r="T219" s="84"/>
      <c r="U219" s="84"/>
      <c r="V219" s="84"/>
      <c r="W219" s="84"/>
      <c r="X219" s="84"/>
      <c r="Y219" s="84"/>
      <c r="Z219" s="84"/>
      <c r="AA219" s="84"/>
      <c r="AB219" s="84"/>
      <c r="AC219" s="84"/>
      <c r="AD219" s="84"/>
      <c r="AE219" s="84"/>
      <c r="AF219" s="84"/>
      <c r="AG219" s="85"/>
      <c r="AH219" s="133"/>
      <c r="AI219" s="100"/>
      <c r="AM219" s="51"/>
      <c r="AN219" s="53"/>
    </row>
    <row r="220" spans="1:40" ht="12.75" customHeight="1">
      <c r="A220" s="537" t="s">
        <v>28</v>
      </c>
      <c r="B220" s="537"/>
      <c r="C220" s="72">
        <f>SUM(D220:F220)</f>
        <v>0</v>
      </c>
      <c r="D220" s="73"/>
      <c r="E220" s="73"/>
      <c r="F220" s="73"/>
      <c r="G220" s="73"/>
      <c r="H220" s="73"/>
      <c r="I220" s="541"/>
      <c r="J220" s="556"/>
      <c r="K220" s="548"/>
      <c r="L220" s="554"/>
      <c r="M220" s="554"/>
      <c r="N220" s="667"/>
      <c r="O220" s="561"/>
      <c r="P220" s="83"/>
      <c r="Q220" s="84"/>
      <c r="R220" s="84"/>
      <c r="S220" s="84"/>
      <c r="T220" s="84"/>
      <c r="U220" s="84"/>
      <c r="V220" s="84"/>
      <c r="W220" s="84"/>
      <c r="X220" s="84"/>
      <c r="Y220" s="84"/>
      <c r="Z220" s="84"/>
      <c r="AA220" s="84"/>
      <c r="AB220" s="84"/>
      <c r="AC220" s="84"/>
      <c r="AD220" s="84"/>
      <c r="AE220" s="84"/>
      <c r="AF220" s="84"/>
      <c r="AG220" s="85"/>
      <c r="AH220" s="133"/>
      <c r="AI220" s="100"/>
      <c r="AM220" s="51"/>
      <c r="AN220" s="53"/>
    </row>
    <row r="221" spans="1:40" ht="12.75" customHeight="1">
      <c r="A221" s="537" t="s">
        <v>29</v>
      </c>
      <c r="B221" s="537"/>
      <c r="C221" s="72">
        <f>SUM(D221:F221)</f>
        <v>10365.8</v>
      </c>
      <c r="D221" s="73">
        <v>10365.8</v>
      </c>
      <c r="E221" s="73"/>
      <c r="F221" s="73"/>
      <c r="G221" s="73">
        <v>10293.93764</v>
      </c>
      <c r="H221" s="73">
        <f>G221</f>
        <v>10293.93764</v>
      </c>
      <c r="I221" s="541"/>
      <c r="J221" s="556"/>
      <c r="K221" s="548"/>
      <c r="L221" s="554"/>
      <c r="M221" s="554"/>
      <c r="N221" s="667"/>
      <c r="O221" s="561"/>
      <c r="P221" s="83"/>
      <c r="Q221" s="84"/>
      <c r="R221" s="84"/>
      <c r="S221" s="84"/>
      <c r="T221" s="84"/>
      <c r="U221" s="84"/>
      <c r="V221" s="84"/>
      <c r="W221" s="84"/>
      <c r="X221" s="84"/>
      <c r="Y221" s="84"/>
      <c r="Z221" s="84"/>
      <c r="AA221" s="84"/>
      <c r="AB221" s="84"/>
      <c r="AC221" s="84"/>
      <c r="AD221" s="84"/>
      <c r="AE221" s="84"/>
      <c r="AF221" s="84"/>
      <c r="AG221" s="85"/>
      <c r="AH221" s="133"/>
      <c r="AI221" s="100"/>
      <c r="AM221" s="51"/>
      <c r="AN221" s="53">
        <f>(H221/D221)*100</f>
        <v>99.30673599722164</v>
      </c>
    </row>
    <row r="222" spans="1:40" ht="12.75" customHeight="1">
      <c r="A222" s="537" t="s">
        <v>30</v>
      </c>
      <c r="B222" s="537"/>
      <c r="C222" s="72">
        <f>SUM(D222:F222)</f>
        <v>0</v>
      </c>
      <c r="D222" s="73"/>
      <c r="E222" s="73"/>
      <c r="F222" s="73"/>
      <c r="G222" s="73"/>
      <c r="H222" s="73"/>
      <c r="I222" s="541"/>
      <c r="J222" s="556"/>
      <c r="K222" s="548"/>
      <c r="L222" s="554"/>
      <c r="M222" s="554"/>
      <c r="N222" s="667"/>
      <c r="O222" s="561"/>
      <c r="P222" s="83"/>
      <c r="Q222" s="84"/>
      <c r="R222" s="84"/>
      <c r="S222" s="84"/>
      <c r="T222" s="84"/>
      <c r="U222" s="84"/>
      <c r="V222" s="84"/>
      <c r="W222" s="84"/>
      <c r="X222" s="84"/>
      <c r="Y222" s="84"/>
      <c r="Z222" s="84"/>
      <c r="AA222" s="84"/>
      <c r="AB222" s="84"/>
      <c r="AC222" s="84"/>
      <c r="AD222" s="84"/>
      <c r="AE222" s="84"/>
      <c r="AF222" s="84"/>
      <c r="AG222" s="85"/>
      <c r="AH222" s="133"/>
      <c r="AI222" s="100"/>
      <c r="AM222" s="51"/>
      <c r="AN222" s="53"/>
    </row>
    <row r="223" spans="1:40" ht="12.75" customHeight="1">
      <c r="A223" s="537" t="s">
        <v>39</v>
      </c>
      <c r="B223" s="537"/>
      <c r="C223" s="72">
        <f>SUM(D223:F223)</f>
        <v>0</v>
      </c>
      <c r="D223" s="73"/>
      <c r="E223" s="73"/>
      <c r="F223" s="73"/>
      <c r="G223" s="73"/>
      <c r="H223" s="73"/>
      <c r="I223" s="98"/>
      <c r="J223" s="556"/>
      <c r="K223" s="548"/>
      <c r="L223" s="554"/>
      <c r="M223" s="554"/>
      <c r="N223" s="667"/>
      <c r="O223" s="561"/>
      <c r="P223" s="83"/>
      <c r="Q223" s="84"/>
      <c r="R223" s="84"/>
      <c r="S223" s="84"/>
      <c r="T223" s="84"/>
      <c r="U223" s="84"/>
      <c r="V223" s="84"/>
      <c r="W223" s="84"/>
      <c r="X223" s="84"/>
      <c r="Y223" s="84"/>
      <c r="Z223" s="84"/>
      <c r="AA223" s="84"/>
      <c r="AB223" s="84"/>
      <c r="AC223" s="84"/>
      <c r="AD223" s="84"/>
      <c r="AE223" s="84"/>
      <c r="AF223" s="84"/>
      <c r="AG223" s="85"/>
      <c r="AH223" s="133"/>
      <c r="AI223" s="100"/>
      <c r="AM223" s="51"/>
      <c r="AN223" s="53"/>
    </row>
    <row r="224" spans="1:40" ht="12.75" customHeight="1">
      <c r="A224" s="537" t="s">
        <v>40</v>
      </c>
      <c r="B224" s="537"/>
      <c r="C224" s="72">
        <f>SUM(D224:F224)</f>
        <v>0</v>
      </c>
      <c r="D224" s="73"/>
      <c r="E224" s="73"/>
      <c r="F224" s="73"/>
      <c r="G224" s="73"/>
      <c r="H224" s="73"/>
      <c r="I224" s="98"/>
      <c r="J224" s="556"/>
      <c r="K224" s="548"/>
      <c r="L224" s="554"/>
      <c r="M224" s="554"/>
      <c r="N224" s="668"/>
      <c r="O224" s="561"/>
      <c r="P224" s="86"/>
      <c r="Q224" s="87"/>
      <c r="R224" s="87"/>
      <c r="S224" s="87"/>
      <c r="T224" s="87"/>
      <c r="U224" s="87"/>
      <c r="V224" s="87"/>
      <c r="W224" s="87"/>
      <c r="X224" s="87"/>
      <c r="Y224" s="87"/>
      <c r="Z224" s="87"/>
      <c r="AA224" s="87"/>
      <c r="AB224" s="87"/>
      <c r="AC224" s="87"/>
      <c r="AD224" s="87"/>
      <c r="AE224" s="87"/>
      <c r="AF224" s="87"/>
      <c r="AG224" s="88"/>
      <c r="AH224" s="133"/>
      <c r="AI224" s="100"/>
      <c r="AM224" s="51"/>
      <c r="AN224" s="53"/>
    </row>
    <row r="225" spans="1:40" ht="33.75" customHeight="1">
      <c r="A225" s="70" t="s">
        <v>169</v>
      </c>
      <c r="B225" s="71" t="s">
        <v>170</v>
      </c>
      <c r="C225" s="72"/>
      <c r="D225" s="73"/>
      <c r="E225" s="73"/>
      <c r="F225" s="73"/>
      <c r="G225" s="73"/>
      <c r="H225" s="73"/>
      <c r="I225" s="541" t="s">
        <v>171</v>
      </c>
      <c r="J225" s="548" t="s">
        <v>172</v>
      </c>
      <c r="K225" s="548" t="s">
        <v>173</v>
      </c>
      <c r="L225" s="554" t="s">
        <v>48</v>
      </c>
      <c r="M225" s="554" t="s">
        <v>49</v>
      </c>
      <c r="N225" s="560"/>
      <c r="O225" s="561"/>
      <c r="P225" s="78"/>
      <c r="Q225" s="79"/>
      <c r="R225" s="79"/>
      <c r="S225" s="79" t="s">
        <v>50</v>
      </c>
      <c r="T225" s="79" t="s">
        <v>50</v>
      </c>
      <c r="U225" s="79" t="s">
        <v>50</v>
      </c>
      <c r="V225" s="79"/>
      <c r="W225" s="79"/>
      <c r="X225" s="79" t="s">
        <v>50</v>
      </c>
      <c r="Y225" s="79" t="s">
        <v>50</v>
      </c>
      <c r="Z225" s="79"/>
      <c r="AA225" s="79"/>
      <c r="AB225" s="79"/>
      <c r="AC225" s="79"/>
      <c r="AD225" s="79"/>
      <c r="AE225" s="79"/>
      <c r="AF225" s="79"/>
      <c r="AG225" s="80"/>
      <c r="AH225" s="133"/>
      <c r="AI225" s="100"/>
      <c r="AM225" s="51"/>
      <c r="AN225" s="53"/>
    </row>
    <row r="226" spans="1:40" ht="12.75" customHeight="1">
      <c r="A226" s="537" t="s">
        <v>27</v>
      </c>
      <c r="B226" s="537"/>
      <c r="C226" s="72">
        <f aca="true" t="shared" si="32" ref="C226:H226">SUM(C227:C231)</f>
        <v>390</v>
      </c>
      <c r="D226" s="73">
        <f t="shared" si="32"/>
        <v>390</v>
      </c>
      <c r="E226" s="73">
        <f t="shared" si="32"/>
        <v>0</v>
      </c>
      <c r="F226" s="73">
        <f t="shared" si="32"/>
        <v>0</v>
      </c>
      <c r="G226" s="73">
        <f t="shared" si="32"/>
        <v>390</v>
      </c>
      <c r="H226" s="73">
        <f t="shared" si="32"/>
        <v>390</v>
      </c>
      <c r="I226" s="541"/>
      <c r="J226" s="548"/>
      <c r="K226" s="548"/>
      <c r="L226" s="554"/>
      <c r="M226" s="554"/>
      <c r="N226" s="560"/>
      <c r="O226" s="561"/>
      <c r="P226" s="83"/>
      <c r="Q226" s="84"/>
      <c r="R226" s="84"/>
      <c r="S226" s="84"/>
      <c r="T226" s="84"/>
      <c r="U226" s="84"/>
      <c r="V226" s="84"/>
      <c r="W226" s="84"/>
      <c r="X226" s="84"/>
      <c r="Y226" s="84"/>
      <c r="Z226" s="84"/>
      <c r="AA226" s="84"/>
      <c r="AB226" s="84"/>
      <c r="AC226" s="84"/>
      <c r="AD226" s="84"/>
      <c r="AE226" s="84"/>
      <c r="AF226" s="84"/>
      <c r="AG226" s="85"/>
      <c r="AH226" s="133"/>
      <c r="AI226" s="100"/>
      <c r="AM226" s="51"/>
      <c r="AN226" s="53"/>
    </row>
    <row r="227" spans="1:40" ht="12.75" customHeight="1">
      <c r="A227" s="537" t="s">
        <v>28</v>
      </c>
      <c r="B227" s="537"/>
      <c r="C227" s="72">
        <f>SUM(D227:F227)</f>
        <v>0</v>
      </c>
      <c r="D227" s="73"/>
      <c r="E227" s="73"/>
      <c r="F227" s="73"/>
      <c r="G227" s="73"/>
      <c r="H227" s="73"/>
      <c r="I227" s="541"/>
      <c r="J227" s="548"/>
      <c r="K227" s="548"/>
      <c r="L227" s="554"/>
      <c r="M227" s="554"/>
      <c r="N227" s="560"/>
      <c r="O227" s="561"/>
      <c r="P227" s="83"/>
      <c r="Q227" s="84"/>
      <c r="R227" s="84"/>
      <c r="S227" s="84"/>
      <c r="T227" s="84"/>
      <c r="U227" s="84"/>
      <c r="V227" s="84"/>
      <c r="W227" s="84"/>
      <c r="X227" s="84"/>
      <c r="Y227" s="84"/>
      <c r="Z227" s="84"/>
      <c r="AA227" s="84"/>
      <c r="AB227" s="84"/>
      <c r="AC227" s="84"/>
      <c r="AD227" s="84"/>
      <c r="AE227" s="84"/>
      <c r="AF227" s="84"/>
      <c r="AG227" s="85"/>
      <c r="AH227" s="133"/>
      <c r="AI227" s="100"/>
      <c r="AM227" s="51"/>
      <c r="AN227" s="53"/>
    </row>
    <row r="228" spans="1:40" ht="12.75" customHeight="1">
      <c r="A228" s="537" t="s">
        <v>29</v>
      </c>
      <c r="B228" s="537"/>
      <c r="C228" s="72">
        <f>SUM(D228:F228)</f>
        <v>390</v>
      </c>
      <c r="D228" s="73">
        <v>390</v>
      </c>
      <c r="E228" s="73"/>
      <c r="F228" s="73"/>
      <c r="G228" s="73">
        <v>390</v>
      </c>
      <c r="H228" s="73">
        <v>390</v>
      </c>
      <c r="I228" s="541"/>
      <c r="J228" s="548"/>
      <c r="K228" s="548"/>
      <c r="L228" s="554"/>
      <c r="M228" s="554"/>
      <c r="N228" s="560"/>
      <c r="O228" s="561"/>
      <c r="P228" s="83"/>
      <c r="Q228" s="84"/>
      <c r="R228" s="84"/>
      <c r="S228" s="84"/>
      <c r="T228" s="84"/>
      <c r="U228" s="84"/>
      <c r="V228" s="84"/>
      <c r="W228" s="84"/>
      <c r="X228" s="84"/>
      <c r="Y228" s="84"/>
      <c r="Z228" s="84"/>
      <c r="AA228" s="84"/>
      <c r="AB228" s="84"/>
      <c r="AC228" s="84"/>
      <c r="AD228" s="84"/>
      <c r="AE228" s="84"/>
      <c r="AF228" s="84"/>
      <c r="AG228" s="85"/>
      <c r="AH228" s="133"/>
      <c r="AI228" s="100"/>
      <c r="AM228" s="51"/>
      <c r="AN228" s="53">
        <f>(H228/D228)*100</f>
        <v>100</v>
      </c>
    </row>
    <row r="229" spans="1:40" ht="12.75" customHeight="1">
      <c r="A229" s="537" t="s">
        <v>30</v>
      </c>
      <c r="B229" s="537"/>
      <c r="C229" s="72">
        <f>SUM(D229:F229)</f>
        <v>0</v>
      </c>
      <c r="D229" s="73"/>
      <c r="E229" s="73"/>
      <c r="F229" s="73"/>
      <c r="G229" s="73"/>
      <c r="H229" s="73"/>
      <c r="I229" s="541"/>
      <c r="J229" s="548"/>
      <c r="K229" s="548"/>
      <c r="L229" s="554"/>
      <c r="M229" s="554"/>
      <c r="N229" s="560"/>
      <c r="O229" s="561"/>
      <c r="P229" s="83"/>
      <c r="Q229" s="84"/>
      <c r="R229" s="84"/>
      <c r="S229" s="84"/>
      <c r="T229" s="84"/>
      <c r="U229" s="84"/>
      <c r="V229" s="84"/>
      <c r="W229" s="84"/>
      <c r="X229" s="84"/>
      <c r="Y229" s="84"/>
      <c r="Z229" s="84"/>
      <c r="AA229" s="84"/>
      <c r="AB229" s="84"/>
      <c r="AC229" s="84"/>
      <c r="AD229" s="84"/>
      <c r="AE229" s="84"/>
      <c r="AF229" s="84"/>
      <c r="AG229" s="85"/>
      <c r="AH229" s="133"/>
      <c r="AI229" s="100"/>
      <c r="AM229" s="51"/>
      <c r="AN229" s="53"/>
    </row>
    <row r="230" spans="1:40" ht="12.75" customHeight="1">
      <c r="A230" s="537" t="s">
        <v>39</v>
      </c>
      <c r="B230" s="537"/>
      <c r="C230" s="72">
        <f>SUM(D230:F230)</f>
        <v>0</v>
      </c>
      <c r="D230" s="73"/>
      <c r="E230" s="73"/>
      <c r="F230" s="73"/>
      <c r="G230" s="73"/>
      <c r="H230" s="73"/>
      <c r="I230" s="98"/>
      <c r="J230" s="548"/>
      <c r="K230" s="548"/>
      <c r="L230" s="554"/>
      <c r="M230" s="554"/>
      <c r="N230" s="560"/>
      <c r="O230" s="561"/>
      <c r="P230" s="83"/>
      <c r="Q230" s="84"/>
      <c r="R230" s="84"/>
      <c r="S230" s="84"/>
      <c r="T230" s="84"/>
      <c r="U230" s="84"/>
      <c r="V230" s="84"/>
      <c r="W230" s="84"/>
      <c r="X230" s="84"/>
      <c r="Y230" s="84"/>
      <c r="Z230" s="84"/>
      <c r="AA230" s="84"/>
      <c r="AB230" s="84"/>
      <c r="AC230" s="84"/>
      <c r="AD230" s="84"/>
      <c r="AE230" s="84"/>
      <c r="AF230" s="84"/>
      <c r="AG230" s="85"/>
      <c r="AH230" s="133"/>
      <c r="AI230" s="100"/>
      <c r="AM230" s="51"/>
      <c r="AN230" s="53"/>
    </row>
    <row r="231" spans="1:40" ht="12.75" customHeight="1">
      <c r="A231" s="537" t="s">
        <v>40</v>
      </c>
      <c r="B231" s="537"/>
      <c r="C231" s="72">
        <f>SUM(D231:F231)</f>
        <v>0</v>
      </c>
      <c r="D231" s="73"/>
      <c r="E231" s="73"/>
      <c r="F231" s="73"/>
      <c r="G231" s="73"/>
      <c r="H231" s="73"/>
      <c r="I231" s="98"/>
      <c r="J231" s="548"/>
      <c r="K231" s="548"/>
      <c r="L231" s="554"/>
      <c r="M231" s="554"/>
      <c r="N231" s="560"/>
      <c r="O231" s="561"/>
      <c r="P231" s="86"/>
      <c r="Q231" s="87"/>
      <c r="R231" s="87"/>
      <c r="S231" s="87"/>
      <c r="T231" s="87"/>
      <c r="U231" s="87"/>
      <c r="V231" s="87"/>
      <c r="W231" s="87"/>
      <c r="X231" s="87"/>
      <c r="Y231" s="87"/>
      <c r="Z231" s="87"/>
      <c r="AA231" s="87"/>
      <c r="AB231" s="87"/>
      <c r="AC231" s="87"/>
      <c r="AD231" s="87"/>
      <c r="AE231" s="87"/>
      <c r="AF231" s="87"/>
      <c r="AG231" s="88"/>
      <c r="AH231" s="133"/>
      <c r="AI231" s="100"/>
      <c r="AM231" s="51"/>
      <c r="AN231" s="53"/>
    </row>
    <row r="232" spans="1:40" ht="30.75" customHeight="1">
      <c r="A232" s="70" t="s">
        <v>174</v>
      </c>
      <c r="B232" s="71" t="s">
        <v>175</v>
      </c>
      <c r="C232" s="72"/>
      <c r="D232" s="73"/>
      <c r="E232" s="73"/>
      <c r="F232" s="73"/>
      <c r="G232" s="73"/>
      <c r="H232" s="73"/>
      <c r="I232" s="541" t="s">
        <v>171</v>
      </c>
      <c r="J232" s="548" t="s">
        <v>176</v>
      </c>
      <c r="K232" s="548" t="s">
        <v>177</v>
      </c>
      <c r="L232" s="554" t="s">
        <v>48</v>
      </c>
      <c r="M232" s="554" t="s">
        <v>49</v>
      </c>
      <c r="N232" s="560">
        <v>185</v>
      </c>
      <c r="O232" s="561"/>
      <c r="P232" s="78"/>
      <c r="Q232" s="79"/>
      <c r="R232" s="79"/>
      <c r="S232" s="79" t="s">
        <v>50</v>
      </c>
      <c r="T232" s="79" t="s">
        <v>50</v>
      </c>
      <c r="U232" s="79" t="s">
        <v>50</v>
      </c>
      <c r="V232" s="79"/>
      <c r="W232" s="79"/>
      <c r="X232" s="79" t="s">
        <v>50</v>
      </c>
      <c r="Y232" s="79" t="s">
        <v>50</v>
      </c>
      <c r="Z232" s="79"/>
      <c r="AA232" s="79"/>
      <c r="AB232" s="79"/>
      <c r="AC232" s="79"/>
      <c r="AD232" s="79"/>
      <c r="AE232" s="79"/>
      <c r="AF232" s="79"/>
      <c r="AG232" s="80"/>
      <c r="AH232" s="133"/>
      <c r="AI232" s="100"/>
      <c r="AM232" s="51"/>
      <c r="AN232" s="53"/>
    </row>
    <row r="233" spans="1:40" ht="12.75" customHeight="1">
      <c r="A233" s="537" t="s">
        <v>27</v>
      </c>
      <c r="B233" s="537"/>
      <c r="C233" s="72">
        <f>SUM(C234:C252)</f>
        <v>16598.13568</v>
      </c>
      <c r="D233" s="73">
        <f>SUM(D234:D236)</f>
        <v>185</v>
      </c>
      <c r="E233" s="73">
        <f>SUM(E234:E236)</f>
        <v>0</v>
      </c>
      <c r="F233" s="73">
        <f>SUM(F234:F236)</f>
        <v>0</v>
      </c>
      <c r="G233" s="73">
        <f>SUM(G234:G236)</f>
        <v>185</v>
      </c>
      <c r="H233" s="73">
        <f>SUM(H234:H236)</f>
        <v>185</v>
      </c>
      <c r="I233" s="541"/>
      <c r="J233" s="548"/>
      <c r="K233" s="548"/>
      <c r="L233" s="554"/>
      <c r="M233" s="554"/>
      <c r="N233" s="560"/>
      <c r="O233" s="561"/>
      <c r="P233" s="83"/>
      <c r="Q233" s="84"/>
      <c r="R233" s="84"/>
      <c r="S233" s="84"/>
      <c r="T233" s="84"/>
      <c r="U233" s="84"/>
      <c r="V233" s="84"/>
      <c r="W233" s="84"/>
      <c r="X233" s="84"/>
      <c r="Y233" s="84"/>
      <c r="Z233" s="84"/>
      <c r="AA233" s="84"/>
      <c r="AB233" s="84"/>
      <c r="AC233" s="84"/>
      <c r="AD233" s="84"/>
      <c r="AE233" s="84"/>
      <c r="AF233" s="84"/>
      <c r="AG233" s="85"/>
      <c r="AH233" s="133"/>
      <c r="AI233" s="100"/>
      <c r="AM233" s="51"/>
      <c r="AN233" s="53"/>
    </row>
    <row r="234" spans="1:40" ht="12.75" customHeight="1">
      <c r="A234" s="537" t="s">
        <v>28</v>
      </c>
      <c r="B234" s="537"/>
      <c r="C234" s="72">
        <f>SUM(D234:F234)</f>
        <v>0</v>
      </c>
      <c r="D234" s="73"/>
      <c r="E234" s="73"/>
      <c r="F234" s="73"/>
      <c r="G234" s="73"/>
      <c r="H234" s="73"/>
      <c r="I234" s="541"/>
      <c r="J234" s="548"/>
      <c r="K234" s="548"/>
      <c r="L234" s="554"/>
      <c r="M234" s="554"/>
      <c r="N234" s="560"/>
      <c r="O234" s="561"/>
      <c r="P234" s="83"/>
      <c r="Q234" s="84"/>
      <c r="R234" s="84"/>
      <c r="S234" s="84"/>
      <c r="T234" s="84"/>
      <c r="U234" s="84"/>
      <c r="V234" s="84"/>
      <c r="W234" s="84"/>
      <c r="X234" s="84"/>
      <c r="Y234" s="84"/>
      <c r="Z234" s="84"/>
      <c r="AA234" s="84"/>
      <c r="AB234" s="84"/>
      <c r="AC234" s="84"/>
      <c r="AD234" s="84"/>
      <c r="AE234" s="84"/>
      <c r="AF234" s="84"/>
      <c r="AG234" s="85"/>
      <c r="AH234" s="133"/>
      <c r="AI234" s="100"/>
      <c r="AM234" s="51"/>
      <c r="AN234" s="53"/>
    </row>
    <row r="235" spans="1:40" ht="13.5" customHeight="1">
      <c r="A235" s="537" t="s">
        <v>29</v>
      </c>
      <c r="B235" s="537"/>
      <c r="C235" s="72">
        <f>SUM(D235:F235)</f>
        <v>185</v>
      </c>
      <c r="D235" s="73">
        <v>185</v>
      </c>
      <c r="E235" s="73"/>
      <c r="F235" s="73"/>
      <c r="G235" s="73">
        <v>185</v>
      </c>
      <c r="H235" s="73">
        <v>185</v>
      </c>
      <c r="I235" s="541"/>
      <c r="J235" s="548"/>
      <c r="K235" s="548"/>
      <c r="L235" s="554"/>
      <c r="M235" s="554"/>
      <c r="N235" s="560"/>
      <c r="O235" s="561"/>
      <c r="P235" s="83"/>
      <c r="Q235" s="84"/>
      <c r="R235" s="84"/>
      <c r="S235" s="84"/>
      <c r="T235" s="84"/>
      <c r="U235" s="84"/>
      <c r="V235" s="84"/>
      <c r="W235" s="84"/>
      <c r="X235" s="84"/>
      <c r="Y235" s="84"/>
      <c r="Z235" s="84"/>
      <c r="AA235" s="84"/>
      <c r="AB235" s="84"/>
      <c r="AC235" s="84"/>
      <c r="AD235" s="84"/>
      <c r="AE235" s="84"/>
      <c r="AF235" s="84"/>
      <c r="AG235" s="85"/>
      <c r="AH235" s="133"/>
      <c r="AI235" s="100"/>
      <c r="AM235" s="51"/>
      <c r="AN235" s="53">
        <f>(H235/D235)*100</f>
        <v>100</v>
      </c>
    </row>
    <row r="236" spans="1:40" ht="30.75" customHeight="1">
      <c r="A236" s="537" t="s">
        <v>30</v>
      </c>
      <c r="B236" s="537"/>
      <c r="C236" s="72">
        <f>SUM(D236:F236)</f>
        <v>0</v>
      </c>
      <c r="D236" s="73"/>
      <c r="E236" s="73"/>
      <c r="F236" s="73"/>
      <c r="G236" s="73"/>
      <c r="H236" s="73"/>
      <c r="I236" s="541"/>
      <c r="J236" s="548"/>
      <c r="K236" s="548"/>
      <c r="L236" s="554"/>
      <c r="M236" s="554"/>
      <c r="N236" s="560"/>
      <c r="O236" s="561"/>
      <c r="P236" s="83"/>
      <c r="Q236" s="84"/>
      <c r="R236" s="84"/>
      <c r="S236" s="84"/>
      <c r="T236" s="84"/>
      <c r="U236" s="84"/>
      <c r="V236" s="84"/>
      <c r="W236" s="84"/>
      <c r="X236" s="84"/>
      <c r="Y236" s="84"/>
      <c r="Z236" s="84"/>
      <c r="AA236" s="84"/>
      <c r="AB236" s="84"/>
      <c r="AC236" s="84"/>
      <c r="AD236" s="84"/>
      <c r="AE236" s="84"/>
      <c r="AF236" s="84"/>
      <c r="AG236" s="85"/>
      <c r="AH236" s="133"/>
      <c r="AI236" s="100"/>
      <c r="AM236" s="51"/>
      <c r="AN236" s="53"/>
    </row>
    <row r="237" spans="1:40" ht="36" customHeight="1">
      <c r="A237" s="70" t="s">
        <v>178</v>
      </c>
      <c r="B237" s="71" t="s">
        <v>179</v>
      </c>
      <c r="C237" s="72"/>
      <c r="D237" s="73"/>
      <c r="E237" s="73"/>
      <c r="F237" s="73"/>
      <c r="G237" s="73"/>
      <c r="H237" s="73"/>
      <c r="I237" s="541" t="s">
        <v>171</v>
      </c>
      <c r="J237" s="556" t="s">
        <v>136</v>
      </c>
      <c r="K237" s="548" t="s">
        <v>180</v>
      </c>
      <c r="L237" s="554" t="s">
        <v>142</v>
      </c>
      <c r="M237" s="554" t="s">
        <v>49</v>
      </c>
      <c r="N237" s="560"/>
      <c r="O237" s="561"/>
      <c r="P237" s="78"/>
      <c r="Q237" s="79"/>
      <c r="R237" s="79"/>
      <c r="S237" s="79" t="s">
        <v>50</v>
      </c>
      <c r="T237" s="79" t="s">
        <v>50</v>
      </c>
      <c r="U237" s="79" t="s">
        <v>50</v>
      </c>
      <c r="V237" s="79"/>
      <c r="W237" s="79"/>
      <c r="X237" s="79" t="s">
        <v>50</v>
      </c>
      <c r="Y237" s="79" t="s">
        <v>50</v>
      </c>
      <c r="Z237" s="79"/>
      <c r="AA237" s="79"/>
      <c r="AB237" s="79"/>
      <c r="AC237" s="79"/>
      <c r="AD237" s="79"/>
      <c r="AE237" s="79"/>
      <c r="AF237" s="79"/>
      <c r="AG237" s="80"/>
      <c r="AH237" s="133"/>
      <c r="AI237" s="100"/>
      <c r="AM237" s="51"/>
      <c r="AN237" s="53"/>
    </row>
    <row r="238" spans="1:40" ht="12.75" customHeight="1">
      <c r="A238" s="537" t="s">
        <v>27</v>
      </c>
      <c r="B238" s="537"/>
      <c r="C238" s="72">
        <f>SUM(C239:C257)</f>
        <v>15582.44664</v>
      </c>
      <c r="D238" s="73">
        <f>SUM(D239:D241)</f>
        <v>830.68904</v>
      </c>
      <c r="E238" s="73">
        <f>SUM(E239:E241)</f>
        <v>0</v>
      </c>
      <c r="F238" s="73">
        <f>SUM(F239:F241)</f>
        <v>0</v>
      </c>
      <c r="G238" s="73">
        <f>SUM(G239:G241)</f>
        <v>830.68904</v>
      </c>
      <c r="H238" s="73">
        <f>SUM(H239:H241)</f>
        <v>830.68904</v>
      </c>
      <c r="I238" s="541"/>
      <c r="J238" s="556"/>
      <c r="K238" s="548"/>
      <c r="L238" s="554"/>
      <c r="M238" s="554"/>
      <c r="N238" s="560"/>
      <c r="O238" s="561"/>
      <c r="P238" s="83"/>
      <c r="Q238" s="84"/>
      <c r="R238" s="84"/>
      <c r="S238" s="84"/>
      <c r="T238" s="84"/>
      <c r="U238" s="84"/>
      <c r="V238" s="84"/>
      <c r="W238" s="84"/>
      <c r="X238" s="84"/>
      <c r="Y238" s="84"/>
      <c r="Z238" s="84"/>
      <c r="AA238" s="84"/>
      <c r="AB238" s="84"/>
      <c r="AC238" s="84"/>
      <c r="AD238" s="84"/>
      <c r="AE238" s="84"/>
      <c r="AF238" s="84"/>
      <c r="AG238" s="85"/>
      <c r="AH238" s="133"/>
      <c r="AI238" s="100"/>
      <c r="AM238" s="51"/>
      <c r="AN238" s="53"/>
    </row>
    <row r="239" spans="1:40" ht="12.75" customHeight="1">
      <c r="A239" s="537" t="s">
        <v>28</v>
      </c>
      <c r="B239" s="537"/>
      <c r="C239" s="72">
        <f>SUM(D239:F239)</f>
        <v>0</v>
      </c>
      <c r="D239" s="73"/>
      <c r="E239" s="73"/>
      <c r="F239" s="73"/>
      <c r="G239" s="73"/>
      <c r="H239" s="73"/>
      <c r="I239" s="541"/>
      <c r="J239" s="556"/>
      <c r="K239" s="548"/>
      <c r="L239" s="554"/>
      <c r="M239" s="554"/>
      <c r="N239" s="560"/>
      <c r="O239" s="561"/>
      <c r="P239" s="83"/>
      <c r="Q239" s="84"/>
      <c r="R239" s="84"/>
      <c r="S239" s="84"/>
      <c r="T239" s="84"/>
      <c r="U239" s="84"/>
      <c r="V239" s="84"/>
      <c r="W239" s="84"/>
      <c r="X239" s="84"/>
      <c r="Y239" s="84"/>
      <c r="Z239" s="84"/>
      <c r="AA239" s="84"/>
      <c r="AB239" s="84"/>
      <c r="AC239" s="84"/>
      <c r="AD239" s="84"/>
      <c r="AE239" s="84"/>
      <c r="AF239" s="84"/>
      <c r="AG239" s="85"/>
      <c r="AH239" s="133"/>
      <c r="AI239" s="100"/>
      <c r="AM239" s="51"/>
      <c r="AN239" s="53"/>
    </row>
    <row r="240" spans="1:40" ht="12.75" customHeight="1">
      <c r="A240" s="537" t="s">
        <v>29</v>
      </c>
      <c r="B240" s="537"/>
      <c r="C240" s="72">
        <f>SUM(D240:F240)</f>
        <v>830.68904</v>
      </c>
      <c r="D240" s="73">
        <v>830.68904</v>
      </c>
      <c r="E240" s="73"/>
      <c r="F240" s="73"/>
      <c r="G240" s="73">
        <v>830.68904</v>
      </c>
      <c r="H240" s="73">
        <v>830.68904</v>
      </c>
      <c r="I240" s="541"/>
      <c r="J240" s="556"/>
      <c r="K240" s="548"/>
      <c r="L240" s="554"/>
      <c r="M240" s="554"/>
      <c r="N240" s="560"/>
      <c r="O240" s="561"/>
      <c r="P240" s="83"/>
      <c r="Q240" s="84"/>
      <c r="R240" s="84"/>
      <c r="S240" s="84"/>
      <c r="T240" s="84"/>
      <c r="U240" s="84"/>
      <c r="V240" s="84"/>
      <c r="W240" s="84"/>
      <c r="X240" s="84"/>
      <c r="Y240" s="84"/>
      <c r="Z240" s="84"/>
      <c r="AA240" s="84"/>
      <c r="AB240" s="84"/>
      <c r="AC240" s="84"/>
      <c r="AD240" s="84"/>
      <c r="AE240" s="84"/>
      <c r="AF240" s="84"/>
      <c r="AG240" s="85"/>
      <c r="AH240" s="133"/>
      <c r="AI240" s="100"/>
      <c r="AM240" s="51"/>
      <c r="AN240" s="53">
        <f>(H240/D240)*100</f>
        <v>100</v>
      </c>
    </row>
    <row r="241" spans="1:40" ht="12" customHeight="1">
      <c r="A241" s="537" t="s">
        <v>30</v>
      </c>
      <c r="B241" s="537"/>
      <c r="C241" s="72">
        <f>SUM(D241:F241)</f>
        <v>0</v>
      </c>
      <c r="D241" s="73"/>
      <c r="E241" s="73"/>
      <c r="F241" s="73"/>
      <c r="G241" s="73"/>
      <c r="H241" s="73"/>
      <c r="I241" s="541"/>
      <c r="J241" s="556"/>
      <c r="K241" s="548"/>
      <c r="L241" s="554"/>
      <c r="M241" s="554"/>
      <c r="N241" s="560"/>
      <c r="O241" s="561"/>
      <c r="P241" s="83"/>
      <c r="Q241" s="84"/>
      <c r="R241" s="84"/>
      <c r="S241" s="84"/>
      <c r="T241" s="84"/>
      <c r="U241" s="84"/>
      <c r="V241" s="84"/>
      <c r="W241" s="84"/>
      <c r="X241" s="84"/>
      <c r="Y241" s="84"/>
      <c r="Z241" s="84"/>
      <c r="AA241" s="84"/>
      <c r="AB241" s="84"/>
      <c r="AC241" s="84"/>
      <c r="AD241" s="84"/>
      <c r="AE241" s="84"/>
      <c r="AF241" s="84"/>
      <c r="AG241" s="85"/>
      <c r="AH241" s="133"/>
      <c r="AI241" s="100"/>
      <c r="AM241" s="51"/>
      <c r="AN241" s="53"/>
    </row>
    <row r="242" spans="1:40" ht="70.5" customHeight="1">
      <c r="A242" s="140" t="s">
        <v>181</v>
      </c>
      <c r="B242" s="89" t="s">
        <v>182</v>
      </c>
      <c r="C242" s="72"/>
      <c r="D242" s="73"/>
      <c r="E242" s="73"/>
      <c r="F242" s="73"/>
      <c r="G242" s="73"/>
      <c r="H242" s="73"/>
      <c r="I242" s="98"/>
      <c r="J242" s="548" t="s">
        <v>176</v>
      </c>
      <c r="K242" s="548" t="s">
        <v>183</v>
      </c>
      <c r="L242" s="554"/>
      <c r="M242" s="554"/>
      <c r="N242" s="669">
        <v>2207.772</v>
      </c>
      <c r="O242" s="561"/>
      <c r="P242" s="116"/>
      <c r="Q242" s="117"/>
      <c r="R242" s="117"/>
      <c r="S242" s="117"/>
      <c r="T242" s="117"/>
      <c r="U242" s="117"/>
      <c r="V242" s="117"/>
      <c r="W242" s="117"/>
      <c r="X242" s="117"/>
      <c r="Y242" s="117"/>
      <c r="Z242" s="117"/>
      <c r="AA242" s="117"/>
      <c r="AB242" s="117"/>
      <c r="AC242" s="117"/>
      <c r="AD242" s="117"/>
      <c r="AE242" s="117"/>
      <c r="AF242" s="117"/>
      <c r="AG242" s="118"/>
      <c r="AH242" s="133"/>
      <c r="AI242" s="100"/>
      <c r="AM242" s="51"/>
      <c r="AN242" s="53"/>
    </row>
    <row r="243" spans="1:40" ht="12" customHeight="1">
      <c r="A243" s="537" t="s">
        <v>27</v>
      </c>
      <c r="B243" s="537"/>
      <c r="C243" s="72"/>
      <c r="D243" s="73">
        <f>D244+D245+D246</f>
        <v>10729.82778</v>
      </c>
      <c r="E243" s="73">
        <f>E244+E245+E246</f>
        <v>0</v>
      </c>
      <c r="F243" s="73">
        <f>F244+F245+F246</f>
        <v>0</v>
      </c>
      <c r="G243" s="73">
        <f>G244+G245+G246</f>
        <v>10729.82778</v>
      </c>
      <c r="H243" s="73">
        <f>H244+H245+H246</f>
        <v>10729.82778</v>
      </c>
      <c r="I243" s="98"/>
      <c r="J243" s="548"/>
      <c r="K243" s="548"/>
      <c r="L243" s="554"/>
      <c r="M243" s="554"/>
      <c r="N243" s="667"/>
      <c r="O243" s="561"/>
      <c r="P243" s="116"/>
      <c r="Q243" s="117"/>
      <c r="R243" s="117"/>
      <c r="S243" s="117"/>
      <c r="T243" s="117"/>
      <c r="U243" s="117"/>
      <c r="V243" s="117"/>
      <c r="W243" s="117"/>
      <c r="X243" s="117"/>
      <c r="Y243" s="117"/>
      <c r="Z243" s="117"/>
      <c r="AA243" s="117"/>
      <c r="AB243" s="117"/>
      <c r="AC243" s="117"/>
      <c r="AD243" s="117"/>
      <c r="AE243" s="117"/>
      <c r="AF243" s="117"/>
      <c r="AG243" s="118"/>
      <c r="AH243" s="133"/>
      <c r="AI243" s="100"/>
      <c r="AM243" s="51"/>
      <c r="AN243" s="53"/>
    </row>
    <row r="244" spans="1:40" ht="12" customHeight="1">
      <c r="A244" s="537" t="s">
        <v>28</v>
      </c>
      <c r="B244" s="537"/>
      <c r="C244" s="72"/>
      <c r="D244" s="73"/>
      <c r="E244" s="73"/>
      <c r="F244" s="73"/>
      <c r="G244" s="73"/>
      <c r="H244" s="73"/>
      <c r="I244" s="98"/>
      <c r="J244" s="548"/>
      <c r="K244" s="548"/>
      <c r="L244" s="554"/>
      <c r="M244" s="554"/>
      <c r="N244" s="667"/>
      <c r="O244" s="561"/>
      <c r="P244" s="116"/>
      <c r="Q244" s="117"/>
      <c r="R244" s="117"/>
      <c r="S244" s="117"/>
      <c r="T244" s="117"/>
      <c r="U244" s="117"/>
      <c r="V244" s="117"/>
      <c r="W244" s="117"/>
      <c r="X244" s="117"/>
      <c r="Y244" s="117"/>
      <c r="Z244" s="117"/>
      <c r="AA244" s="117"/>
      <c r="AB244" s="117"/>
      <c r="AC244" s="117"/>
      <c r="AD244" s="117"/>
      <c r="AE244" s="117"/>
      <c r="AF244" s="117"/>
      <c r="AG244" s="118"/>
      <c r="AH244" s="133"/>
      <c r="AI244" s="100"/>
      <c r="AM244" s="51"/>
      <c r="AN244" s="53"/>
    </row>
    <row r="245" spans="1:40" ht="12" customHeight="1">
      <c r="A245" s="537" t="s">
        <v>29</v>
      </c>
      <c r="B245" s="537"/>
      <c r="C245" s="72"/>
      <c r="D245" s="73">
        <v>10729.82778</v>
      </c>
      <c r="E245" s="73"/>
      <c r="F245" s="73"/>
      <c r="G245" s="73">
        <v>10729.82778</v>
      </c>
      <c r="H245" s="73">
        <f>G245</f>
        <v>10729.82778</v>
      </c>
      <c r="I245" s="98"/>
      <c r="J245" s="548"/>
      <c r="K245" s="548"/>
      <c r="L245" s="554"/>
      <c r="M245" s="554"/>
      <c r="N245" s="667"/>
      <c r="O245" s="561"/>
      <c r="P245" s="116"/>
      <c r="Q245" s="117"/>
      <c r="R245" s="117"/>
      <c r="S245" s="117"/>
      <c r="T245" s="117"/>
      <c r="U245" s="117"/>
      <c r="V245" s="117"/>
      <c r="W245" s="117"/>
      <c r="X245" s="117"/>
      <c r="Y245" s="117"/>
      <c r="Z245" s="117"/>
      <c r="AA245" s="117"/>
      <c r="AB245" s="117"/>
      <c r="AC245" s="117"/>
      <c r="AD245" s="117"/>
      <c r="AE245" s="117"/>
      <c r="AF245" s="117"/>
      <c r="AG245" s="118"/>
      <c r="AH245" s="133"/>
      <c r="AI245" s="100"/>
      <c r="AM245" s="51"/>
      <c r="AN245" s="53"/>
    </row>
    <row r="246" spans="1:40" ht="12" customHeight="1">
      <c r="A246" s="537" t="s">
        <v>30</v>
      </c>
      <c r="B246" s="537"/>
      <c r="C246" s="72"/>
      <c r="D246" s="73"/>
      <c r="E246" s="73"/>
      <c r="F246" s="73"/>
      <c r="G246" s="73"/>
      <c r="H246" s="73"/>
      <c r="I246" s="98"/>
      <c r="J246" s="548"/>
      <c r="K246" s="548"/>
      <c r="L246" s="554"/>
      <c r="M246" s="554"/>
      <c r="N246" s="668"/>
      <c r="O246" s="561"/>
      <c r="P246" s="116"/>
      <c r="Q246" s="117"/>
      <c r="R246" s="117"/>
      <c r="S246" s="117"/>
      <c r="T246" s="117"/>
      <c r="U246" s="117"/>
      <c r="V246" s="117"/>
      <c r="W246" s="117"/>
      <c r="X246" s="117"/>
      <c r="Y246" s="117"/>
      <c r="Z246" s="117"/>
      <c r="AA246" s="117"/>
      <c r="AB246" s="117"/>
      <c r="AC246" s="117"/>
      <c r="AD246" s="117"/>
      <c r="AE246" s="117"/>
      <c r="AF246" s="117"/>
      <c r="AG246" s="118"/>
      <c r="AH246" s="133"/>
      <c r="AI246" s="100"/>
      <c r="AM246" s="51"/>
      <c r="AN246" s="53"/>
    </row>
    <row r="247" spans="1:40" ht="34.5" customHeight="1">
      <c r="A247" s="140" t="s">
        <v>184</v>
      </c>
      <c r="B247" s="89" t="s">
        <v>185</v>
      </c>
      <c r="C247" s="72"/>
      <c r="D247" s="73"/>
      <c r="E247" s="73"/>
      <c r="F247" s="73"/>
      <c r="G247" s="73"/>
      <c r="H247" s="73"/>
      <c r="I247" s="98"/>
      <c r="J247" s="548" t="s">
        <v>54</v>
      </c>
      <c r="K247" s="548" t="s">
        <v>186</v>
      </c>
      <c r="L247" s="554" t="s">
        <v>187</v>
      </c>
      <c r="M247" s="554" t="s">
        <v>123</v>
      </c>
      <c r="N247" s="560"/>
      <c r="O247" s="561"/>
      <c r="P247" s="116"/>
      <c r="Q247" s="117"/>
      <c r="R247" s="117"/>
      <c r="S247" s="117"/>
      <c r="T247" s="117"/>
      <c r="U247" s="117"/>
      <c r="V247" s="117"/>
      <c r="W247" s="117"/>
      <c r="X247" s="117"/>
      <c r="Y247" s="117"/>
      <c r="Z247" s="117"/>
      <c r="AA247" s="117"/>
      <c r="AB247" s="117"/>
      <c r="AC247" s="117"/>
      <c r="AD247" s="117"/>
      <c r="AE247" s="117"/>
      <c r="AF247" s="117"/>
      <c r="AG247" s="118"/>
      <c r="AH247" s="133"/>
      <c r="AI247" s="100"/>
      <c r="AM247" s="51"/>
      <c r="AN247" s="53"/>
    </row>
    <row r="248" spans="1:40" ht="12" customHeight="1">
      <c r="A248" s="537" t="s">
        <v>27</v>
      </c>
      <c r="B248" s="537"/>
      <c r="C248" s="72"/>
      <c r="D248" s="73">
        <f>D249+D250+D251</f>
        <v>319.32</v>
      </c>
      <c r="E248" s="73">
        <f>E249+E250+E251</f>
        <v>0</v>
      </c>
      <c r="F248" s="73">
        <f>F249+F250+F251</f>
        <v>0</v>
      </c>
      <c r="G248" s="73">
        <f>G249+G250+G251</f>
        <v>319.32</v>
      </c>
      <c r="H248" s="73">
        <f>H249+H250+H251</f>
        <v>319.32</v>
      </c>
      <c r="I248" s="98"/>
      <c r="J248" s="548"/>
      <c r="K248" s="548"/>
      <c r="L248" s="554"/>
      <c r="M248" s="554"/>
      <c r="N248" s="560"/>
      <c r="O248" s="561"/>
      <c r="P248" s="116"/>
      <c r="Q248" s="117"/>
      <c r="R248" s="117"/>
      <c r="S248" s="117"/>
      <c r="T248" s="117"/>
      <c r="U248" s="117"/>
      <c r="V248" s="117"/>
      <c r="W248" s="117"/>
      <c r="X248" s="117"/>
      <c r="Y248" s="117"/>
      <c r="Z248" s="117"/>
      <c r="AA248" s="117"/>
      <c r="AB248" s="117"/>
      <c r="AC248" s="117"/>
      <c r="AD248" s="117"/>
      <c r="AE248" s="117"/>
      <c r="AF248" s="117"/>
      <c r="AG248" s="118"/>
      <c r="AH248" s="133"/>
      <c r="AI248" s="100"/>
      <c r="AM248" s="51"/>
      <c r="AN248" s="53"/>
    </row>
    <row r="249" spans="1:40" ht="12" customHeight="1">
      <c r="A249" s="537" t="s">
        <v>28</v>
      </c>
      <c r="B249" s="537"/>
      <c r="C249" s="72"/>
      <c r="D249" s="73"/>
      <c r="E249" s="73"/>
      <c r="F249" s="73"/>
      <c r="G249" s="73"/>
      <c r="H249" s="73"/>
      <c r="I249" s="98"/>
      <c r="J249" s="548"/>
      <c r="K249" s="548"/>
      <c r="L249" s="554"/>
      <c r="M249" s="554"/>
      <c r="N249" s="560"/>
      <c r="O249" s="561"/>
      <c r="P249" s="116"/>
      <c r="Q249" s="117"/>
      <c r="R249" s="117"/>
      <c r="S249" s="117"/>
      <c r="T249" s="117"/>
      <c r="U249" s="117"/>
      <c r="V249" s="117"/>
      <c r="W249" s="117"/>
      <c r="X249" s="117"/>
      <c r="Y249" s="117"/>
      <c r="Z249" s="117"/>
      <c r="AA249" s="117"/>
      <c r="AB249" s="117"/>
      <c r="AC249" s="117"/>
      <c r="AD249" s="117"/>
      <c r="AE249" s="117"/>
      <c r="AF249" s="117"/>
      <c r="AG249" s="118"/>
      <c r="AH249" s="133"/>
      <c r="AI249" s="100"/>
      <c r="AM249" s="51"/>
      <c r="AN249" s="53"/>
    </row>
    <row r="250" spans="1:40" ht="12" customHeight="1">
      <c r="A250" s="537" t="s">
        <v>29</v>
      </c>
      <c r="B250" s="537"/>
      <c r="C250" s="72"/>
      <c r="D250" s="73">
        <v>319.32</v>
      </c>
      <c r="E250" s="73"/>
      <c r="F250" s="73"/>
      <c r="G250" s="73">
        <v>319.32</v>
      </c>
      <c r="H250" s="73">
        <f>G250</f>
        <v>319.32</v>
      </c>
      <c r="I250" s="98"/>
      <c r="J250" s="548"/>
      <c r="K250" s="548"/>
      <c r="L250" s="554"/>
      <c r="M250" s="554"/>
      <c r="N250" s="560"/>
      <c r="O250" s="561"/>
      <c r="P250" s="116"/>
      <c r="Q250" s="117"/>
      <c r="R250" s="117"/>
      <c r="S250" s="117"/>
      <c r="T250" s="117"/>
      <c r="U250" s="117"/>
      <c r="V250" s="117"/>
      <c r="W250" s="117"/>
      <c r="X250" s="117"/>
      <c r="Y250" s="117"/>
      <c r="Z250" s="117"/>
      <c r="AA250" s="117"/>
      <c r="AB250" s="117"/>
      <c r="AC250" s="117"/>
      <c r="AD250" s="117"/>
      <c r="AE250" s="117"/>
      <c r="AF250" s="117"/>
      <c r="AG250" s="118"/>
      <c r="AH250" s="133"/>
      <c r="AI250" s="100"/>
      <c r="AM250" s="51"/>
      <c r="AN250" s="53"/>
    </row>
    <row r="251" spans="1:40" ht="33.75" customHeight="1">
      <c r="A251" s="537" t="s">
        <v>30</v>
      </c>
      <c r="B251" s="537"/>
      <c r="C251" s="72"/>
      <c r="D251" s="73"/>
      <c r="E251" s="73"/>
      <c r="F251" s="73"/>
      <c r="G251" s="73"/>
      <c r="H251" s="73"/>
      <c r="I251" s="98"/>
      <c r="J251" s="548"/>
      <c r="K251" s="548"/>
      <c r="L251" s="554"/>
      <c r="M251" s="554"/>
      <c r="N251" s="560"/>
      <c r="O251" s="561"/>
      <c r="P251" s="116"/>
      <c r="Q251" s="117"/>
      <c r="R251" s="117"/>
      <c r="S251" s="117"/>
      <c r="T251" s="117"/>
      <c r="U251" s="117"/>
      <c r="V251" s="117"/>
      <c r="W251" s="117"/>
      <c r="X251" s="117"/>
      <c r="Y251" s="117"/>
      <c r="Z251" s="117"/>
      <c r="AA251" s="117"/>
      <c r="AB251" s="117"/>
      <c r="AC251" s="117"/>
      <c r="AD251" s="117"/>
      <c r="AE251" s="117"/>
      <c r="AF251" s="117"/>
      <c r="AG251" s="118"/>
      <c r="AH251" s="133"/>
      <c r="AI251" s="100"/>
      <c r="AM251" s="51"/>
      <c r="AN251" s="53"/>
    </row>
    <row r="252" spans="1:40" ht="22.5" customHeight="1">
      <c r="A252" s="70" t="s">
        <v>188</v>
      </c>
      <c r="B252" s="71" t="s">
        <v>189</v>
      </c>
      <c r="C252" s="72"/>
      <c r="D252" s="73"/>
      <c r="E252" s="73"/>
      <c r="F252" s="73"/>
      <c r="G252" s="73"/>
      <c r="H252" s="73"/>
      <c r="I252" s="98"/>
      <c r="J252" s="548" t="s">
        <v>120</v>
      </c>
      <c r="K252" s="548" t="s">
        <v>190</v>
      </c>
      <c r="L252" s="554"/>
      <c r="M252" s="554"/>
      <c r="N252" s="562">
        <f>N259+N266+N273+N280+N287+N294</f>
        <v>5987.105400000001</v>
      </c>
      <c r="O252" s="561"/>
      <c r="P252" s="78"/>
      <c r="Q252" s="79"/>
      <c r="R252" s="79"/>
      <c r="S252" s="79"/>
      <c r="T252" s="79"/>
      <c r="U252" s="79"/>
      <c r="V252" s="79"/>
      <c r="W252" s="79"/>
      <c r="X252" s="79"/>
      <c r="Y252" s="79"/>
      <c r="Z252" s="79"/>
      <c r="AA252" s="79"/>
      <c r="AB252" s="79"/>
      <c r="AC252" s="79"/>
      <c r="AD252" s="79"/>
      <c r="AE252" s="79"/>
      <c r="AF252" s="79"/>
      <c r="AG252" s="80"/>
      <c r="AH252" s="133"/>
      <c r="AI252" s="100"/>
      <c r="AM252" s="51"/>
      <c r="AN252" s="53"/>
    </row>
    <row r="253" spans="1:40" ht="12.75" customHeight="1">
      <c r="A253" s="537" t="s">
        <v>27</v>
      </c>
      <c r="B253" s="537"/>
      <c r="C253" s="141">
        <f aca="true" t="shared" si="33" ref="C253:H253">SUM(C254:C258)</f>
        <v>7375.8788</v>
      </c>
      <c r="D253" s="142">
        <f t="shared" si="33"/>
        <v>5990</v>
      </c>
      <c r="E253" s="142">
        <f t="shared" si="33"/>
        <v>692.9394</v>
      </c>
      <c r="F253" s="142">
        <f t="shared" si="33"/>
        <v>692.9394</v>
      </c>
      <c r="G253" s="142">
        <f t="shared" si="33"/>
        <v>5974.874000000001</v>
      </c>
      <c r="H253" s="142">
        <f t="shared" si="33"/>
        <v>5974.874000000001</v>
      </c>
      <c r="I253" s="98"/>
      <c r="J253" s="548"/>
      <c r="K253" s="548"/>
      <c r="L253" s="554"/>
      <c r="M253" s="554"/>
      <c r="N253" s="562"/>
      <c r="O253" s="561"/>
      <c r="P253" s="83"/>
      <c r="Q253" s="84"/>
      <c r="R253" s="84"/>
      <c r="S253" s="84"/>
      <c r="T253" s="84"/>
      <c r="U253" s="84"/>
      <c r="V253" s="84"/>
      <c r="W253" s="84"/>
      <c r="X253" s="84"/>
      <c r="Y253" s="84"/>
      <c r="Z253" s="84"/>
      <c r="AA253" s="84"/>
      <c r="AB253" s="84"/>
      <c r="AC253" s="84"/>
      <c r="AD253" s="84"/>
      <c r="AE253" s="84"/>
      <c r="AF253" s="84"/>
      <c r="AG253" s="85"/>
      <c r="AH253" s="133"/>
      <c r="AI253" s="100"/>
      <c r="AM253" s="51"/>
      <c r="AN253" s="53"/>
    </row>
    <row r="254" spans="1:40" ht="12.75" customHeight="1">
      <c r="A254" s="537" t="s">
        <v>28</v>
      </c>
      <c r="B254" s="537"/>
      <c r="C254" s="141">
        <f>SUM(D254:F254)</f>
        <v>0</v>
      </c>
      <c r="D254" s="142">
        <f aca="true" t="shared" si="34" ref="D254:H256">D261+D268+D275+D282+D289+D296+D310+D303</f>
        <v>0</v>
      </c>
      <c r="E254" s="142">
        <f t="shared" si="34"/>
        <v>0</v>
      </c>
      <c r="F254" s="142">
        <f t="shared" si="34"/>
        <v>0</v>
      </c>
      <c r="G254" s="142">
        <f t="shared" si="34"/>
        <v>0</v>
      </c>
      <c r="H254" s="142">
        <f t="shared" si="34"/>
        <v>0</v>
      </c>
      <c r="I254" s="98"/>
      <c r="J254" s="548"/>
      <c r="K254" s="548"/>
      <c r="L254" s="554"/>
      <c r="M254" s="554"/>
      <c r="N254" s="562"/>
      <c r="O254" s="561"/>
      <c r="P254" s="83"/>
      <c r="Q254" s="84"/>
      <c r="R254" s="84"/>
      <c r="S254" s="84"/>
      <c r="T254" s="84"/>
      <c r="U254" s="84"/>
      <c r="V254" s="84"/>
      <c r="W254" s="84"/>
      <c r="X254" s="84"/>
      <c r="Y254" s="84"/>
      <c r="Z254" s="84"/>
      <c r="AA254" s="84"/>
      <c r="AB254" s="84"/>
      <c r="AC254" s="84"/>
      <c r="AD254" s="84"/>
      <c r="AE254" s="84"/>
      <c r="AF254" s="84"/>
      <c r="AG254" s="85"/>
      <c r="AH254" s="133"/>
      <c r="AI254" s="100"/>
      <c r="AM254" s="51"/>
      <c r="AN254" s="53"/>
    </row>
    <row r="255" spans="1:40" ht="12.75" customHeight="1">
      <c r="A255" s="537" t="s">
        <v>29</v>
      </c>
      <c r="B255" s="537"/>
      <c r="C255" s="141">
        <f>SUM(D255:F255)</f>
        <v>7375.8788</v>
      </c>
      <c r="D255" s="142">
        <f>D262+D269+D276+D283+D290+D297+D311+D304</f>
        <v>5990</v>
      </c>
      <c r="E255" s="142">
        <f t="shared" si="34"/>
        <v>692.9394</v>
      </c>
      <c r="F255" s="142">
        <f t="shared" si="34"/>
        <v>692.9394</v>
      </c>
      <c r="G255" s="142">
        <f t="shared" si="34"/>
        <v>5974.874000000001</v>
      </c>
      <c r="H255" s="142">
        <f t="shared" si="34"/>
        <v>5974.874000000001</v>
      </c>
      <c r="I255" s="98"/>
      <c r="J255" s="548"/>
      <c r="K255" s="548"/>
      <c r="L255" s="554"/>
      <c r="M255" s="554"/>
      <c r="N255" s="562"/>
      <c r="O255" s="561"/>
      <c r="P255" s="83"/>
      <c r="Q255" s="84"/>
      <c r="R255" s="84"/>
      <c r="S255" s="84"/>
      <c r="T255" s="84"/>
      <c r="U255" s="84"/>
      <c r="V255" s="84"/>
      <c r="W255" s="84"/>
      <c r="X255" s="84"/>
      <c r="Y255" s="84"/>
      <c r="Z255" s="84"/>
      <c r="AA255" s="84"/>
      <c r="AB255" s="84"/>
      <c r="AC255" s="84"/>
      <c r="AD255" s="84"/>
      <c r="AE255" s="84"/>
      <c r="AF255" s="84"/>
      <c r="AG255" s="85"/>
      <c r="AH255" s="133"/>
      <c r="AI255" s="100"/>
      <c r="AM255" s="51"/>
      <c r="AN255" s="53">
        <f>(H255/D255)*100</f>
        <v>99.74747913188648</v>
      </c>
    </row>
    <row r="256" spans="1:40" ht="12.75" customHeight="1">
      <c r="A256" s="537" t="s">
        <v>30</v>
      </c>
      <c r="B256" s="537"/>
      <c r="C256" s="141">
        <f>SUM(D256:F256)</f>
        <v>0</v>
      </c>
      <c r="D256" s="142">
        <f t="shared" si="34"/>
        <v>0</v>
      </c>
      <c r="E256" s="142">
        <f t="shared" si="34"/>
        <v>0</v>
      </c>
      <c r="F256" s="142">
        <f t="shared" si="34"/>
        <v>0</v>
      </c>
      <c r="G256" s="142">
        <f t="shared" si="34"/>
        <v>0</v>
      </c>
      <c r="H256" s="142">
        <f t="shared" si="34"/>
        <v>0</v>
      </c>
      <c r="I256" s="98"/>
      <c r="J256" s="548"/>
      <c r="K256" s="548"/>
      <c r="L256" s="554"/>
      <c r="M256" s="554"/>
      <c r="N256" s="562"/>
      <c r="O256" s="561"/>
      <c r="P256" s="86"/>
      <c r="Q256" s="87"/>
      <c r="R256" s="87"/>
      <c r="S256" s="87"/>
      <c r="T256" s="87"/>
      <c r="U256" s="87"/>
      <c r="V256" s="87"/>
      <c r="W256" s="87"/>
      <c r="X256" s="87"/>
      <c r="Y256" s="87"/>
      <c r="Z256" s="87"/>
      <c r="AA256" s="87"/>
      <c r="AB256" s="87"/>
      <c r="AC256" s="87"/>
      <c r="AD256" s="87"/>
      <c r="AE256" s="87"/>
      <c r="AF256" s="87"/>
      <c r="AG256" s="88"/>
      <c r="AH256" s="133"/>
      <c r="AI256" s="100"/>
      <c r="AM256" s="51"/>
      <c r="AN256" s="53"/>
    </row>
    <row r="257" spans="1:40" ht="12.75" customHeight="1" hidden="1">
      <c r="A257" s="537" t="s">
        <v>39</v>
      </c>
      <c r="B257" s="537"/>
      <c r="C257" s="141">
        <f>SUM(D257:F257)</f>
        <v>0</v>
      </c>
      <c r="D257" s="142">
        <f>D264+D271+D278+D285+D292+D299+D313+D306</f>
        <v>0</v>
      </c>
      <c r="E257" s="142"/>
      <c r="F257" s="142"/>
      <c r="G257" s="142"/>
      <c r="H257" s="142"/>
      <c r="I257" s="98"/>
      <c r="J257" s="101"/>
      <c r="K257" s="31"/>
      <c r="L257" s="36"/>
      <c r="M257" s="36"/>
      <c r="N257" s="76"/>
      <c r="O257" s="77"/>
      <c r="P257" s="116"/>
      <c r="Q257" s="117"/>
      <c r="R257" s="117"/>
      <c r="S257" s="117"/>
      <c r="T257" s="117"/>
      <c r="U257" s="117"/>
      <c r="V257" s="117"/>
      <c r="W257" s="117"/>
      <c r="X257" s="117"/>
      <c r="Y257" s="117"/>
      <c r="Z257" s="117"/>
      <c r="AA257" s="117"/>
      <c r="AB257" s="117"/>
      <c r="AC257" s="117"/>
      <c r="AD257" s="117"/>
      <c r="AE257" s="117"/>
      <c r="AF257" s="117"/>
      <c r="AG257" s="117"/>
      <c r="AH257" s="136"/>
      <c r="AI257" s="100"/>
      <c r="AM257" s="51"/>
      <c r="AN257" s="53" t="e">
        <f>(H257/D257)*100</f>
        <v>#DIV/0!</v>
      </c>
    </row>
    <row r="258" spans="1:40" ht="12.75" customHeight="1" hidden="1">
      <c r="A258" s="537" t="s">
        <v>40</v>
      </c>
      <c r="B258" s="537"/>
      <c r="C258" s="141">
        <f>SUM(D258:F258)</f>
        <v>0</v>
      </c>
      <c r="D258" s="142">
        <f>D265+D272+D279+D286+D293+D300+D314+D307</f>
        <v>0</v>
      </c>
      <c r="E258" s="142"/>
      <c r="F258" s="142"/>
      <c r="G258" s="142"/>
      <c r="H258" s="142"/>
      <c r="I258" s="98"/>
      <c r="J258" s="101"/>
      <c r="K258" s="31"/>
      <c r="L258" s="36"/>
      <c r="M258" s="36"/>
      <c r="N258" s="76"/>
      <c r="O258" s="77"/>
      <c r="P258" s="83"/>
      <c r="Q258" s="84"/>
      <c r="R258" s="84"/>
      <c r="S258" s="84"/>
      <c r="T258" s="84"/>
      <c r="U258" s="84"/>
      <c r="V258" s="84"/>
      <c r="W258" s="84"/>
      <c r="X258" s="84"/>
      <c r="Y258" s="84"/>
      <c r="Z258" s="84"/>
      <c r="AA258" s="84"/>
      <c r="AB258" s="84"/>
      <c r="AC258" s="84"/>
      <c r="AD258" s="84"/>
      <c r="AE258" s="84"/>
      <c r="AF258" s="84"/>
      <c r="AG258" s="84"/>
      <c r="AH258" s="136"/>
      <c r="AI258" s="100"/>
      <c r="AM258" s="51"/>
      <c r="AN258" s="53" t="e">
        <f>(H258/D258)*100</f>
        <v>#DIV/0!</v>
      </c>
    </row>
    <row r="259" spans="1:40" ht="63" customHeight="1">
      <c r="A259" s="70" t="s">
        <v>191</v>
      </c>
      <c r="B259" s="71" t="s">
        <v>192</v>
      </c>
      <c r="C259" s="72"/>
      <c r="D259" s="73"/>
      <c r="E259" s="73"/>
      <c r="F259" s="73"/>
      <c r="G259" s="73"/>
      <c r="H259" s="73"/>
      <c r="I259" s="541" t="s">
        <v>193</v>
      </c>
      <c r="J259" s="548" t="s">
        <v>194</v>
      </c>
      <c r="K259" s="548" t="s">
        <v>195</v>
      </c>
      <c r="L259" s="554" t="s">
        <v>100</v>
      </c>
      <c r="M259" s="554" t="s">
        <v>49</v>
      </c>
      <c r="N259" s="560">
        <v>869.80951</v>
      </c>
      <c r="O259" s="561"/>
      <c r="P259" s="83" t="s">
        <v>50</v>
      </c>
      <c r="Q259" s="84" t="s">
        <v>50</v>
      </c>
      <c r="R259" s="84" t="s">
        <v>50</v>
      </c>
      <c r="S259" s="84" t="s">
        <v>50</v>
      </c>
      <c r="T259" s="84" t="s">
        <v>50</v>
      </c>
      <c r="U259" s="84"/>
      <c r="V259" s="84" t="s">
        <v>50</v>
      </c>
      <c r="W259" s="84" t="s">
        <v>50</v>
      </c>
      <c r="X259" s="84" t="s">
        <v>50</v>
      </c>
      <c r="Y259" s="84" t="s">
        <v>50</v>
      </c>
      <c r="Z259" s="84" t="s">
        <v>50</v>
      </c>
      <c r="AA259" s="84" t="s">
        <v>50</v>
      </c>
      <c r="AB259" s="84" t="s">
        <v>50</v>
      </c>
      <c r="AC259" s="84" t="s">
        <v>50</v>
      </c>
      <c r="AD259" s="84" t="s">
        <v>50</v>
      </c>
      <c r="AE259" s="84" t="s">
        <v>50</v>
      </c>
      <c r="AF259" s="84" t="s">
        <v>50</v>
      </c>
      <c r="AG259" s="84" t="s">
        <v>50</v>
      </c>
      <c r="AH259" s="136"/>
      <c r="AI259" s="100"/>
      <c r="AM259" s="51"/>
      <c r="AN259" s="53"/>
    </row>
    <row r="260" spans="1:40" ht="12.75" customHeight="1">
      <c r="A260" s="537" t="s">
        <v>27</v>
      </c>
      <c r="B260" s="537"/>
      <c r="C260" s="72">
        <f aca="true" t="shared" si="35" ref="C260:H260">SUM(C261:C265)</f>
        <v>1669.81</v>
      </c>
      <c r="D260" s="73">
        <f t="shared" si="35"/>
        <v>869.81</v>
      </c>
      <c r="E260" s="73">
        <f t="shared" si="35"/>
        <v>400</v>
      </c>
      <c r="F260" s="73">
        <f t="shared" si="35"/>
        <v>400</v>
      </c>
      <c r="G260" s="73">
        <f t="shared" si="35"/>
        <v>869.80951</v>
      </c>
      <c r="H260" s="73">
        <f t="shared" si="35"/>
        <v>869.80951</v>
      </c>
      <c r="I260" s="541"/>
      <c r="J260" s="548"/>
      <c r="K260" s="548"/>
      <c r="L260" s="554"/>
      <c r="M260" s="554"/>
      <c r="N260" s="560"/>
      <c r="O260" s="561"/>
      <c r="P260" s="83"/>
      <c r="Q260" s="84"/>
      <c r="R260" s="84"/>
      <c r="S260" s="84"/>
      <c r="T260" s="84"/>
      <c r="U260" s="84"/>
      <c r="V260" s="84"/>
      <c r="W260" s="84"/>
      <c r="X260" s="84"/>
      <c r="Y260" s="84"/>
      <c r="Z260" s="84"/>
      <c r="AA260" s="84"/>
      <c r="AB260" s="84"/>
      <c r="AC260" s="84"/>
      <c r="AD260" s="84"/>
      <c r="AE260" s="84"/>
      <c r="AF260" s="84"/>
      <c r="AG260" s="84"/>
      <c r="AH260" s="136"/>
      <c r="AI260" s="100"/>
      <c r="AM260" s="51"/>
      <c r="AN260" s="53"/>
    </row>
    <row r="261" spans="1:40" ht="12.75" customHeight="1" hidden="1">
      <c r="A261" s="537" t="s">
        <v>28</v>
      </c>
      <c r="B261" s="537"/>
      <c r="C261" s="72">
        <f>SUM(D261:F261)</f>
        <v>0</v>
      </c>
      <c r="D261" s="73"/>
      <c r="E261" s="73"/>
      <c r="F261" s="73"/>
      <c r="G261" s="73"/>
      <c r="H261" s="73"/>
      <c r="I261" s="541"/>
      <c r="J261" s="548"/>
      <c r="K261" s="548"/>
      <c r="L261" s="554"/>
      <c r="M261" s="554"/>
      <c r="N261" s="560"/>
      <c r="O261" s="561"/>
      <c r="P261" s="83"/>
      <c r="Q261" s="84"/>
      <c r="R261" s="84"/>
      <c r="S261" s="84"/>
      <c r="T261" s="84"/>
      <c r="U261" s="84"/>
      <c r="V261" s="84"/>
      <c r="W261" s="84"/>
      <c r="X261" s="84"/>
      <c r="Y261" s="84"/>
      <c r="Z261" s="84"/>
      <c r="AA261" s="84"/>
      <c r="AB261" s="84"/>
      <c r="AC261" s="84"/>
      <c r="AD261" s="84"/>
      <c r="AE261" s="84"/>
      <c r="AF261" s="84"/>
      <c r="AG261" s="84"/>
      <c r="AH261" s="136"/>
      <c r="AI261" s="100"/>
      <c r="AM261" s="51"/>
      <c r="AN261" s="53" t="e">
        <f>(H261/D261)*100</f>
        <v>#DIV/0!</v>
      </c>
    </row>
    <row r="262" spans="1:40" ht="45.75" customHeight="1">
      <c r="A262" s="537" t="s">
        <v>29</v>
      </c>
      <c r="B262" s="537"/>
      <c r="C262" s="72">
        <f>SUM(D262:F262)</f>
        <v>1669.81</v>
      </c>
      <c r="D262" s="73">
        <v>869.81</v>
      </c>
      <c r="E262" s="73">
        <v>400</v>
      </c>
      <c r="F262" s="73">
        <v>400</v>
      </c>
      <c r="G262" s="73">
        <v>869.80951</v>
      </c>
      <c r="H262" s="73">
        <f>G262</f>
        <v>869.80951</v>
      </c>
      <c r="I262" s="541"/>
      <c r="J262" s="548"/>
      <c r="K262" s="548"/>
      <c r="L262" s="554"/>
      <c r="M262" s="554"/>
      <c r="N262" s="560"/>
      <c r="O262" s="561"/>
      <c r="P262" s="83"/>
      <c r="Q262" s="84"/>
      <c r="R262" s="84"/>
      <c r="S262" s="84"/>
      <c r="T262" s="84"/>
      <c r="U262" s="84"/>
      <c r="V262" s="84"/>
      <c r="W262" s="84"/>
      <c r="X262" s="84"/>
      <c r="Y262" s="84"/>
      <c r="Z262" s="84"/>
      <c r="AA262" s="84"/>
      <c r="AB262" s="84"/>
      <c r="AC262" s="84"/>
      <c r="AD262" s="84"/>
      <c r="AE262" s="84"/>
      <c r="AF262" s="84"/>
      <c r="AG262" s="84"/>
      <c r="AH262" s="136"/>
      <c r="AI262" s="100"/>
      <c r="AM262" s="51"/>
      <c r="AN262" s="53">
        <f>(H262/D262)*100</f>
        <v>99.99994366585807</v>
      </c>
    </row>
    <row r="263" spans="1:40" ht="12.75" customHeight="1" hidden="1">
      <c r="A263" s="537" t="s">
        <v>30</v>
      </c>
      <c r="B263" s="537"/>
      <c r="C263" s="72">
        <f>SUM(D263:F263)</f>
        <v>0</v>
      </c>
      <c r="D263" s="73"/>
      <c r="E263" s="73"/>
      <c r="F263" s="73"/>
      <c r="G263" s="73"/>
      <c r="H263" s="73"/>
      <c r="I263" s="541"/>
      <c r="J263" s="548"/>
      <c r="K263" s="548"/>
      <c r="L263" s="36"/>
      <c r="M263" s="36"/>
      <c r="N263" s="560"/>
      <c r="O263" s="561"/>
      <c r="P263" s="83"/>
      <c r="Q263" s="84"/>
      <c r="R263" s="84"/>
      <c r="S263" s="84"/>
      <c r="T263" s="84"/>
      <c r="U263" s="84"/>
      <c r="V263" s="84"/>
      <c r="W263" s="84"/>
      <c r="X263" s="84"/>
      <c r="Y263" s="84"/>
      <c r="Z263" s="84"/>
      <c r="AA263" s="84"/>
      <c r="AB263" s="84"/>
      <c r="AC263" s="84"/>
      <c r="AD263" s="84"/>
      <c r="AE263" s="84"/>
      <c r="AF263" s="84"/>
      <c r="AG263" s="84"/>
      <c r="AH263" s="136"/>
      <c r="AI263" s="100"/>
      <c r="AM263" s="51"/>
      <c r="AN263" s="53" t="e">
        <f>(H263/D263)*100</f>
        <v>#DIV/0!</v>
      </c>
    </row>
    <row r="264" spans="1:40" ht="12.75" customHeight="1" hidden="1">
      <c r="A264" s="537" t="s">
        <v>39</v>
      </c>
      <c r="B264" s="537"/>
      <c r="C264" s="72">
        <f>SUM(D264:F264)</f>
        <v>0</v>
      </c>
      <c r="D264" s="73"/>
      <c r="E264" s="73"/>
      <c r="F264" s="73"/>
      <c r="G264" s="73"/>
      <c r="H264" s="73"/>
      <c r="I264" s="98"/>
      <c r="J264" s="101"/>
      <c r="K264" s="31"/>
      <c r="L264" s="36"/>
      <c r="M264" s="36"/>
      <c r="N264" s="76"/>
      <c r="O264" s="77"/>
      <c r="P264" s="83"/>
      <c r="Q264" s="84"/>
      <c r="R264" s="84"/>
      <c r="S264" s="84"/>
      <c r="T264" s="84"/>
      <c r="U264" s="84"/>
      <c r="V264" s="84"/>
      <c r="W264" s="84"/>
      <c r="X264" s="84"/>
      <c r="Y264" s="84"/>
      <c r="Z264" s="84"/>
      <c r="AA264" s="84"/>
      <c r="AB264" s="84"/>
      <c r="AC264" s="84"/>
      <c r="AD264" s="84"/>
      <c r="AE264" s="84"/>
      <c r="AF264" s="84"/>
      <c r="AG264" s="84"/>
      <c r="AH264" s="136"/>
      <c r="AI264" s="100"/>
      <c r="AM264" s="51"/>
      <c r="AN264" s="53" t="e">
        <f>(H264/D264)*100</f>
        <v>#DIV/0!</v>
      </c>
    </row>
    <row r="265" spans="1:40" ht="12.75" customHeight="1" hidden="1">
      <c r="A265" s="537" t="s">
        <v>40</v>
      </c>
      <c r="B265" s="537"/>
      <c r="C265" s="72">
        <f>SUM(D265:F265)</f>
        <v>0</v>
      </c>
      <c r="D265" s="73"/>
      <c r="E265" s="73"/>
      <c r="F265" s="73"/>
      <c r="G265" s="73"/>
      <c r="H265" s="73"/>
      <c r="I265" s="98"/>
      <c r="J265" s="101"/>
      <c r="K265" s="31"/>
      <c r="L265" s="36"/>
      <c r="M265" s="36"/>
      <c r="N265" s="76"/>
      <c r="O265" s="77"/>
      <c r="P265" s="115"/>
      <c r="Q265" s="126"/>
      <c r="R265" s="126"/>
      <c r="S265" s="126"/>
      <c r="T265" s="126"/>
      <c r="U265" s="126"/>
      <c r="V265" s="126"/>
      <c r="W265" s="126"/>
      <c r="X265" s="126"/>
      <c r="Y265" s="126"/>
      <c r="Z265" s="126"/>
      <c r="AA265" s="126"/>
      <c r="AB265" s="126"/>
      <c r="AC265" s="126"/>
      <c r="AD265" s="126"/>
      <c r="AE265" s="126"/>
      <c r="AF265" s="126"/>
      <c r="AG265" s="126"/>
      <c r="AH265" s="136"/>
      <c r="AI265" s="100"/>
      <c r="AM265" s="51"/>
      <c r="AN265" s="53" t="e">
        <f>(H265/D265)*100</f>
        <v>#DIV/0!</v>
      </c>
    </row>
    <row r="266" spans="1:40" ht="55.5" customHeight="1">
      <c r="A266" s="70" t="s">
        <v>196</v>
      </c>
      <c r="B266" s="71" t="s">
        <v>197</v>
      </c>
      <c r="C266" s="72"/>
      <c r="D266" s="73"/>
      <c r="E266" s="73"/>
      <c r="F266" s="73"/>
      <c r="G266" s="73"/>
      <c r="H266" s="73"/>
      <c r="I266" s="541" t="s">
        <v>198</v>
      </c>
      <c r="J266" s="556" t="s">
        <v>194</v>
      </c>
      <c r="K266" s="548" t="s">
        <v>199</v>
      </c>
      <c r="L266" s="554" t="s">
        <v>48</v>
      </c>
      <c r="M266" s="554" t="s">
        <v>49</v>
      </c>
      <c r="N266" s="560">
        <v>499.9988</v>
      </c>
      <c r="O266" s="561"/>
      <c r="P266" s="78" t="s">
        <v>50</v>
      </c>
      <c r="Q266" s="79" t="s">
        <v>50</v>
      </c>
      <c r="R266" s="79" t="s">
        <v>50</v>
      </c>
      <c r="S266" s="79" t="s">
        <v>50</v>
      </c>
      <c r="T266" s="79" t="s">
        <v>50</v>
      </c>
      <c r="U266" s="79"/>
      <c r="V266" s="79" t="s">
        <v>50</v>
      </c>
      <c r="W266" s="79" t="s">
        <v>50</v>
      </c>
      <c r="X266" s="79" t="s">
        <v>50</v>
      </c>
      <c r="Y266" s="79" t="s">
        <v>50</v>
      </c>
      <c r="Z266" s="79" t="s">
        <v>50</v>
      </c>
      <c r="AA266" s="79" t="s">
        <v>50</v>
      </c>
      <c r="AB266" s="79" t="s">
        <v>50</v>
      </c>
      <c r="AC266" s="79" t="s">
        <v>50</v>
      </c>
      <c r="AD266" s="79" t="s">
        <v>50</v>
      </c>
      <c r="AE266" s="79" t="s">
        <v>50</v>
      </c>
      <c r="AF266" s="79" t="s">
        <v>50</v>
      </c>
      <c r="AG266" s="80" t="s">
        <v>50</v>
      </c>
      <c r="AH266" s="133"/>
      <c r="AI266" s="100"/>
      <c r="AM266" s="51"/>
      <c r="AN266" s="53"/>
    </row>
    <row r="267" spans="1:40" ht="12.75" customHeight="1">
      <c r="A267" s="537" t="s">
        <v>27</v>
      </c>
      <c r="B267" s="537"/>
      <c r="C267" s="72">
        <f aca="true" t="shared" si="36" ref="C267:H267">SUM(C268:C272)</f>
        <v>1085.8788</v>
      </c>
      <c r="D267" s="73">
        <f t="shared" si="36"/>
        <v>500</v>
      </c>
      <c r="E267" s="73">
        <f t="shared" si="36"/>
        <v>292.9394</v>
      </c>
      <c r="F267" s="73">
        <f t="shared" si="36"/>
        <v>292.9394</v>
      </c>
      <c r="G267" s="73">
        <f t="shared" si="36"/>
        <v>499.9988</v>
      </c>
      <c r="H267" s="73">
        <f t="shared" si="36"/>
        <v>499.9988</v>
      </c>
      <c r="I267" s="541"/>
      <c r="J267" s="556"/>
      <c r="K267" s="548"/>
      <c r="L267" s="554"/>
      <c r="M267" s="554"/>
      <c r="N267" s="560"/>
      <c r="O267" s="561"/>
      <c r="P267" s="83"/>
      <c r="Q267" s="84"/>
      <c r="R267" s="84"/>
      <c r="S267" s="84"/>
      <c r="T267" s="84"/>
      <c r="U267" s="84"/>
      <c r="V267" s="84"/>
      <c r="W267" s="84"/>
      <c r="X267" s="84"/>
      <c r="Y267" s="84"/>
      <c r="Z267" s="84"/>
      <c r="AA267" s="84"/>
      <c r="AB267" s="84"/>
      <c r="AC267" s="84"/>
      <c r="AD267" s="84"/>
      <c r="AE267" s="84"/>
      <c r="AF267" s="84"/>
      <c r="AG267" s="85"/>
      <c r="AH267" s="133"/>
      <c r="AI267" s="100"/>
      <c r="AM267" s="51"/>
      <c r="AN267" s="53"/>
    </row>
    <row r="268" spans="1:40" ht="12.75" customHeight="1" hidden="1">
      <c r="A268" s="537" t="s">
        <v>28</v>
      </c>
      <c r="B268" s="537"/>
      <c r="C268" s="72">
        <f>SUM(D268:F268)</f>
        <v>0</v>
      </c>
      <c r="D268" s="73"/>
      <c r="E268" s="73"/>
      <c r="F268" s="73"/>
      <c r="G268" s="73"/>
      <c r="H268" s="73"/>
      <c r="I268" s="541"/>
      <c r="J268" s="556"/>
      <c r="K268" s="548"/>
      <c r="L268" s="554"/>
      <c r="M268" s="554"/>
      <c r="N268" s="560"/>
      <c r="O268" s="561"/>
      <c r="P268" s="83"/>
      <c r="Q268" s="84"/>
      <c r="R268" s="84"/>
      <c r="S268" s="84"/>
      <c r="T268" s="84"/>
      <c r="U268" s="84"/>
      <c r="V268" s="84"/>
      <c r="W268" s="84"/>
      <c r="X268" s="84"/>
      <c r="Y268" s="84"/>
      <c r="Z268" s="84"/>
      <c r="AA268" s="84"/>
      <c r="AB268" s="84"/>
      <c r="AC268" s="84"/>
      <c r="AD268" s="84"/>
      <c r="AE268" s="84"/>
      <c r="AF268" s="84"/>
      <c r="AG268" s="85"/>
      <c r="AH268" s="133"/>
      <c r="AI268" s="100"/>
      <c r="AM268" s="51"/>
      <c r="AN268" s="53" t="e">
        <f>(H268/D268)*100</f>
        <v>#DIV/0!</v>
      </c>
    </row>
    <row r="269" spans="1:40" ht="55.5" customHeight="1">
      <c r="A269" s="537" t="s">
        <v>29</v>
      </c>
      <c r="B269" s="537"/>
      <c r="C269" s="72">
        <f>SUM(D269:F269)</f>
        <v>1085.8788</v>
      </c>
      <c r="D269" s="73">
        <v>500</v>
      </c>
      <c r="E269" s="73">
        <v>292.9394</v>
      </c>
      <c r="F269" s="73">
        <v>292.9394</v>
      </c>
      <c r="G269" s="73">
        <v>499.9988</v>
      </c>
      <c r="H269" s="73">
        <f>G269</f>
        <v>499.9988</v>
      </c>
      <c r="I269" s="541"/>
      <c r="J269" s="556"/>
      <c r="K269" s="548"/>
      <c r="L269" s="554"/>
      <c r="M269" s="554"/>
      <c r="N269" s="560"/>
      <c r="O269" s="561"/>
      <c r="P269" s="83"/>
      <c r="Q269" s="84"/>
      <c r="R269" s="84"/>
      <c r="S269" s="84"/>
      <c r="T269" s="84"/>
      <c r="U269" s="84"/>
      <c r="V269" s="84"/>
      <c r="W269" s="84"/>
      <c r="X269" s="84"/>
      <c r="Y269" s="84"/>
      <c r="Z269" s="84"/>
      <c r="AA269" s="84"/>
      <c r="AB269" s="84"/>
      <c r="AC269" s="84"/>
      <c r="AD269" s="84"/>
      <c r="AE269" s="84"/>
      <c r="AF269" s="84"/>
      <c r="AG269" s="85"/>
      <c r="AH269" s="133"/>
      <c r="AI269" s="100"/>
      <c r="AM269" s="51"/>
      <c r="AN269" s="53">
        <f>(H269/D269)*100</f>
        <v>99.99976000000001</v>
      </c>
    </row>
    <row r="270" spans="1:40" ht="12.75" customHeight="1" hidden="1">
      <c r="A270" s="537" t="s">
        <v>30</v>
      </c>
      <c r="B270" s="537"/>
      <c r="C270" s="72">
        <f>SUM(D270:F270)</f>
        <v>0</v>
      </c>
      <c r="D270" s="73"/>
      <c r="E270" s="73"/>
      <c r="F270" s="73"/>
      <c r="G270" s="73"/>
      <c r="H270" s="73"/>
      <c r="I270" s="541"/>
      <c r="J270" s="556"/>
      <c r="K270" s="548"/>
      <c r="L270" s="36"/>
      <c r="M270" s="36"/>
      <c r="N270" s="560"/>
      <c r="O270" s="561"/>
      <c r="P270" s="83"/>
      <c r="Q270" s="84"/>
      <c r="R270" s="84"/>
      <c r="S270" s="84"/>
      <c r="T270" s="84"/>
      <c r="U270" s="84"/>
      <c r="V270" s="84"/>
      <c r="W270" s="84"/>
      <c r="X270" s="84"/>
      <c r="Y270" s="84"/>
      <c r="Z270" s="84"/>
      <c r="AA270" s="84"/>
      <c r="AB270" s="84"/>
      <c r="AC270" s="84"/>
      <c r="AD270" s="84"/>
      <c r="AE270" s="84"/>
      <c r="AF270" s="84"/>
      <c r="AG270" s="85"/>
      <c r="AH270" s="133"/>
      <c r="AI270" s="100"/>
      <c r="AM270" s="51"/>
      <c r="AN270" s="53" t="e">
        <f>(H270/D270)*100</f>
        <v>#DIV/0!</v>
      </c>
    </row>
    <row r="271" spans="1:40" ht="12.75" customHeight="1" hidden="1">
      <c r="A271" s="537" t="s">
        <v>39</v>
      </c>
      <c r="B271" s="537"/>
      <c r="C271" s="72">
        <f>SUM(D271:F271)</f>
        <v>0</v>
      </c>
      <c r="D271" s="73"/>
      <c r="E271" s="73"/>
      <c r="F271" s="73"/>
      <c r="G271" s="73"/>
      <c r="H271" s="73"/>
      <c r="I271" s="98"/>
      <c r="J271" s="556"/>
      <c r="K271" s="31"/>
      <c r="L271" s="36"/>
      <c r="M271" s="36"/>
      <c r="N271" s="76"/>
      <c r="O271" s="77"/>
      <c r="P271" s="83"/>
      <c r="Q271" s="84"/>
      <c r="R271" s="84"/>
      <c r="S271" s="84"/>
      <c r="T271" s="84"/>
      <c r="U271" s="84"/>
      <c r="V271" s="84"/>
      <c r="W271" s="84"/>
      <c r="X271" s="84"/>
      <c r="Y271" s="84"/>
      <c r="Z271" s="84"/>
      <c r="AA271" s="84"/>
      <c r="AB271" s="84"/>
      <c r="AC271" s="84"/>
      <c r="AD271" s="84"/>
      <c r="AE271" s="84"/>
      <c r="AF271" s="84"/>
      <c r="AG271" s="85"/>
      <c r="AH271" s="133"/>
      <c r="AI271" s="100"/>
      <c r="AM271" s="51"/>
      <c r="AN271" s="53" t="e">
        <f>(H271/D271)*100</f>
        <v>#DIV/0!</v>
      </c>
    </row>
    <row r="272" spans="1:40" ht="12.75" customHeight="1" hidden="1">
      <c r="A272" s="537" t="s">
        <v>40</v>
      </c>
      <c r="B272" s="537"/>
      <c r="C272" s="72">
        <f>SUM(D272:F272)</f>
        <v>0</v>
      </c>
      <c r="D272" s="73"/>
      <c r="E272" s="73"/>
      <c r="F272" s="73"/>
      <c r="G272" s="73"/>
      <c r="H272" s="73"/>
      <c r="I272" s="98"/>
      <c r="J272" s="556"/>
      <c r="K272" s="31"/>
      <c r="L272" s="36"/>
      <c r="M272" s="36"/>
      <c r="N272" s="76"/>
      <c r="O272" s="77"/>
      <c r="P272" s="86"/>
      <c r="Q272" s="87"/>
      <c r="R272" s="87"/>
      <c r="S272" s="87"/>
      <c r="T272" s="87"/>
      <c r="U272" s="87"/>
      <c r="V272" s="87"/>
      <c r="W272" s="87"/>
      <c r="X272" s="87"/>
      <c r="Y272" s="87"/>
      <c r="Z272" s="87"/>
      <c r="AA272" s="87"/>
      <c r="AB272" s="87"/>
      <c r="AC272" s="87"/>
      <c r="AD272" s="87"/>
      <c r="AE272" s="87"/>
      <c r="AF272" s="87"/>
      <c r="AG272" s="88"/>
      <c r="AH272" s="133"/>
      <c r="AI272" s="100"/>
      <c r="AM272" s="51"/>
      <c r="AN272" s="53" t="e">
        <f>(H272/D272)*100</f>
        <v>#DIV/0!</v>
      </c>
    </row>
    <row r="273" spans="1:40" ht="62.25" customHeight="1">
      <c r="A273" s="70" t="s">
        <v>200</v>
      </c>
      <c r="B273" s="71" t="s">
        <v>201</v>
      </c>
      <c r="C273" s="72"/>
      <c r="D273" s="73"/>
      <c r="E273" s="73"/>
      <c r="F273" s="73"/>
      <c r="G273" s="73"/>
      <c r="H273" s="73"/>
      <c r="I273" s="541" t="s">
        <v>135</v>
      </c>
      <c r="J273" s="556" t="s">
        <v>194</v>
      </c>
      <c r="K273" s="548" t="s">
        <v>202</v>
      </c>
      <c r="L273" s="554" t="s">
        <v>48</v>
      </c>
      <c r="M273" s="554" t="s">
        <v>49</v>
      </c>
      <c r="N273" s="560">
        <v>1537.108</v>
      </c>
      <c r="O273" s="561"/>
      <c r="P273" s="78" t="s">
        <v>50</v>
      </c>
      <c r="Q273" s="79" t="s">
        <v>50</v>
      </c>
      <c r="R273" s="79" t="s">
        <v>50</v>
      </c>
      <c r="S273" s="79" t="s">
        <v>50</v>
      </c>
      <c r="T273" s="79" t="s">
        <v>50</v>
      </c>
      <c r="U273" s="79"/>
      <c r="V273" s="79" t="s">
        <v>50</v>
      </c>
      <c r="W273" s="79" t="s">
        <v>50</v>
      </c>
      <c r="X273" s="79" t="s">
        <v>50</v>
      </c>
      <c r="Y273" s="79" t="s">
        <v>50</v>
      </c>
      <c r="Z273" s="79" t="s">
        <v>50</v>
      </c>
      <c r="AA273" s="79" t="s">
        <v>50</v>
      </c>
      <c r="AB273" s="79" t="s">
        <v>50</v>
      </c>
      <c r="AC273" s="79" t="s">
        <v>50</v>
      </c>
      <c r="AD273" s="79" t="s">
        <v>50</v>
      </c>
      <c r="AE273" s="79" t="s">
        <v>50</v>
      </c>
      <c r="AF273" s="79" t="s">
        <v>50</v>
      </c>
      <c r="AG273" s="80" t="s">
        <v>50</v>
      </c>
      <c r="AH273" s="133"/>
      <c r="AI273" s="100"/>
      <c r="AM273" s="51"/>
      <c r="AN273" s="53"/>
    </row>
    <row r="274" spans="1:40" ht="12.75" customHeight="1">
      <c r="A274" s="537" t="s">
        <v>27</v>
      </c>
      <c r="B274" s="537"/>
      <c r="C274" s="72">
        <f aca="true" t="shared" si="37" ref="C274:H274">SUM(C275:C279)</f>
        <v>1390</v>
      </c>
      <c r="D274" s="73">
        <f>SUM(D275:D277)</f>
        <v>1390</v>
      </c>
      <c r="E274" s="73">
        <f t="shared" si="37"/>
        <v>0</v>
      </c>
      <c r="F274" s="73">
        <f t="shared" si="37"/>
        <v>0</v>
      </c>
      <c r="G274" s="73">
        <f t="shared" si="37"/>
        <v>1374.8766</v>
      </c>
      <c r="H274" s="73">
        <f t="shared" si="37"/>
        <v>1374.8766</v>
      </c>
      <c r="I274" s="541"/>
      <c r="J274" s="556"/>
      <c r="K274" s="548"/>
      <c r="L274" s="554"/>
      <c r="M274" s="554"/>
      <c r="N274" s="560"/>
      <c r="O274" s="561"/>
      <c r="P274" s="83"/>
      <c r="Q274" s="84"/>
      <c r="R274" s="84"/>
      <c r="S274" s="84"/>
      <c r="T274" s="84"/>
      <c r="U274" s="84"/>
      <c r="V274" s="84"/>
      <c r="W274" s="84"/>
      <c r="X274" s="84"/>
      <c r="Y274" s="84"/>
      <c r="Z274" s="84"/>
      <c r="AA274" s="84"/>
      <c r="AB274" s="84"/>
      <c r="AC274" s="84"/>
      <c r="AD274" s="84"/>
      <c r="AE274" s="84"/>
      <c r="AF274" s="84"/>
      <c r="AG274" s="85"/>
      <c r="AH274" s="133"/>
      <c r="AI274" s="100"/>
      <c r="AM274" s="51"/>
      <c r="AN274" s="53"/>
    </row>
    <row r="275" spans="1:40" ht="12.75" customHeight="1" hidden="1">
      <c r="A275" s="537" t="s">
        <v>28</v>
      </c>
      <c r="B275" s="537"/>
      <c r="C275" s="72">
        <f>SUM(D275:F275)</f>
        <v>0</v>
      </c>
      <c r="D275" s="73"/>
      <c r="E275" s="73"/>
      <c r="F275" s="73"/>
      <c r="G275" s="73"/>
      <c r="H275" s="73"/>
      <c r="I275" s="541"/>
      <c r="J275" s="556"/>
      <c r="K275" s="548"/>
      <c r="L275" s="554"/>
      <c r="M275" s="554"/>
      <c r="N275" s="560"/>
      <c r="O275" s="561"/>
      <c r="P275" s="83"/>
      <c r="Q275" s="84"/>
      <c r="R275" s="84"/>
      <c r="S275" s="84"/>
      <c r="T275" s="84"/>
      <c r="U275" s="84"/>
      <c r="V275" s="84"/>
      <c r="W275" s="84"/>
      <c r="X275" s="84"/>
      <c r="Y275" s="84"/>
      <c r="Z275" s="84"/>
      <c r="AA275" s="84"/>
      <c r="AB275" s="84"/>
      <c r="AC275" s="84"/>
      <c r="AD275" s="84"/>
      <c r="AE275" s="84"/>
      <c r="AF275" s="84"/>
      <c r="AG275" s="85"/>
      <c r="AH275" s="133"/>
      <c r="AI275" s="100"/>
      <c r="AM275" s="51"/>
      <c r="AN275" s="53" t="e">
        <f>(H275/D275)*100</f>
        <v>#DIV/0!</v>
      </c>
    </row>
    <row r="276" spans="1:40" ht="48.75" customHeight="1">
      <c r="A276" s="537" t="s">
        <v>29</v>
      </c>
      <c r="B276" s="537"/>
      <c r="C276" s="72">
        <f>SUM(D276:F276)</f>
        <v>1390</v>
      </c>
      <c r="D276" s="73">
        <v>1390</v>
      </c>
      <c r="E276" s="73"/>
      <c r="F276" s="73"/>
      <c r="G276" s="73">
        <v>1374.8766</v>
      </c>
      <c r="H276" s="73">
        <f>G276</f>
        <v>1374.8766</v>
      </c>
      <c r="I276" s="541"/>
      <c r="J276" s="556"/>
      <c r="K276" s="548"/>
      <c r="L276" s="554"/>
      <c r="M276" s="554"/>
      <c r="N276" s="560"/>
      <c r="O276" s="561"/>
      <c r="P276" s="83"/>
      <c r="Q276" s="84"/>
      <c r="R276" s="84"/>
      <c r="S276" s="84"/>
      <c r="T276" s="84"/>
      <c r="U276" s="84"/>
      <c r="V276" s="84"/>
      <c r="W276" s="84"/>
      <c r="X276" s="84"/>
      <c r="Y276" s="84"/>
      <c r="Z276" s="84"/>
      <c r="AA276" s="84"/>
      <c r="AB276" s="84"/>
      <c r="AC276" s="84"/>
      <c r="AD276" s="84"/>
      <c r="AE276" s="84"/>
      <c r="AF276" s="84"/>
      <c r="AG276" s="85"/>
      <c r="AH276" s="133"/>
      <c r="AI276" s="100"/>
      <c r="AM276" s="51"/>
      <c r="AN276" s="53">
        <f>(H276/D276)*100</f>
        <v>98.9119856115108</v>
      </c>
    </row>
    <row r="277" spans="1:40" ht="12.75" customHeight="1" hidden="1">
      <c r="A277" s="537" t="s">
        <v>30</v>
      </c>
      <c r="B277" s="537"/>
      <c r="C277" s="72">
        <f>SUM(D277:F277)</f>
        <v>0</v>
      </c>
      <c r="D277" s="73"/>
      <c r="E277" s="73"/>
      <c r="F277" s="73"/>
      <c r="G277" s="73"/>
      <c r="H277" s="73"/>
      <c r="I277" s="541"/>
      <c r="J277" s="556"/>
      <c r="K277" s="548"/>
      <c r="L277" s="36"/>
      <c r="M277" s="36"/>
      <c r="N277" s="560"/>
      <c r="O277" s="561"/>
      <c r="P277" s="83"/>
      <c r="Q277" s="84"/>
      <c r="R277" s="84"/>
      <c r="S277" s="84"/>
      <c r="T277" s="84"/>
      <c r="U277" s="84"/>
      <c r="V277" s="84"/>
      <c r="W277" s="84"/>
      <c r="X277" s="84"/>
      <c r="Y277" s="84"/>
      <c r="Z277" s="84"/>
      <c r="AA277" s="84"/>
      <c r="AB277" s="84"/>
      <c r="AC277" s="84"/>
      <c r="AD277" s="84"/>
      <c r="AE277" s="84"/>
      <c r="AF277" s="84"/>
      <c r="AG277" s="85"/>
      <c r="AH277" s="133"/>
      <c r="AI277" s="100"/>
      <c r="AM277" s="51"/>
      <c r="AN277" s="53" t="e">
        <f>(H277/D277)*100</f>
        <v>#DIV/0!</v>
      </c>
    </row>
    <row r="278" spans="1:40" ht="12.75" customHeight="1" hidden="1">
      <c r="A278" s="537" t="s">
        <v>39</v>
      </c>
      <c r="B278" s="537"/>
      <c r="C278" s="72">
        <f>SUM(D278:F278)</f>
        <v>0</v>
      </c>
      <c r="D278" s="73"/>
      <c r="E278" s="73"/>
      <c r="F278" s="73"/>
      <c r="G278" s="73"/>
      <c r="H278" s="73"/>
      <c r="I278" s="98"/>
      <c r="J278" s="556"/>
      <c r="K278" s="31"/>
      <c r="L278" s="36"/>
      <c r="M278" s="36"/>
      <c r="N278" s="76"/>
      <c r="O278" s="77"/>
      <c r="P278" s="83"/>
      <c r="Q278" s="84"/>
      <c r="R278" s="84"/>
      <c r="S278" s="84"/>
      <c r="T278" s="84"/>
      <c r="U278" s="84"/>
      <c r="V278" s="84"/>
      <c r="W278" s="84"/>
      <c r="X278" s="84"/>
      <c r="Y278" s="84"/>
      <c r="Z278" s="84"/>
      <c r="AA278" s="84"/>
      <c r="AB278" s="84"/>
      <c r="AC278" s="84"/>
      <c r="AD278" s="84"/>
      <c r="AE278" s="84"/>
      <c r="AF278" s="84"/>
      <c r="AG278" s="85"/>
      <c r="AH278" s="133"/>
      <c r="AI278" s="100"/>
      <c r="AM278" s="51"/>
      <c r="AN278" s="53" t="e">
        <f>(H278/D278)*100</f>
        <v>#DIV/0!</v>
      </c>
    </row>
    <row r="279" spans="1:40" ht="12.75" customHeight="1" hidden="1">
      <c r="A279" s="537" t="s">
        <v>40</v>
      </c>
      <c r="B279" s="537"/>
      <c r="C279" s="72">
        <f>SUM(D279:F279)</f>
        <v>0</v>
      </c>
      <c r="D279" s="73"/>
      <c r="E279" s="73"/>
      <c r="F279" s="73"/>
      <c r="G279" s="73"/>
      <c r="H279" s="73"/>
      <c r="I279" s="98"/>
      <c r="J279" s="556"/>
      <c r="K279" s="31"/>
      <c r="L279" s="36"/>
      <c r="M279" s="36"/>
      <c r="N279" s="76"/>
      <c r="O279" s="77"/>
      <c r="P279" s="115"/>
      <c r="Q279" s="126"/>
      <c r="R279" s="126"/>
      <c r="S279" s="126"/>
      <c r="T279" s="126"/>
      <c r="U279" s="126"/>
      <c r="V279" s="126"/>
      <c r="W279" s="126"/>
      <c r="X279" s="126"/>
      <c r="Y279" s="126"/>
      <c r="Z279" s="126"/>
      <c r="AA279" s="126"/>
      <c r="AB279" s="126"/>
      <c r="AC279" s="126"/>
      <c r="AD279" s="126"/>
      <c r="AE279" s="126"/>
      <c r="AF279" s="126"/>
      <c r="AG279" s="127"/>
      <c r="AH279" s="143"/>
      <c r="AI279" s="100"/>
      <c r="AM279" s="51"/>
      <c r="AN279" s="53" t="e">
        <f>(H279/D279)*100</f>
        <v>#DIV/0!</v>
      </c>
    </row>
    <row r="280" spans="1:40" ht="25.5" customHeight="1">
      <c r="A280" s="70" t="s">
        <v>203</v>
      </c>
      <c r="B280" s="71" t="s">
        <v>204</v>
      </c>
      <c r="C280" s="72"/>
      <c r="D280" s="73"/>
      <c r="E280" s="73"/>
      <c r="F280" s="73"/>
      <c r="G280" s="73"/>
      <c r="H280" s="73"/>
      <c r="I280" s="541" t="s">
        <v>205</v>
      </c>
      <c r="J280" s="548" t="s">
        <v>94</v>
      </c>
      <c r="K280" s="548" t="s">
        <v>206</v>
      </c>
      <c r="L280" s="554" t="s">
        <v>90</v>
      </c>
      <c r="M280" s="554" t="s">
        <v>49</v>
      </c>
      <c r="N280" s="560">
        <v>1260</v>
      </c>
      <c r="O280" s="561"/>
      <c r="P280" s="78"/>
      <c r="Q280" s="79"/>
      <c r="R280" s="79"/>
      <c r="S280" s="79" t="s">
        <v>50</v>
      </c>
      <c r="T280" s="79" t="s">
        <v>50</v>
      </c>
      <c r="U280" s="79" t="s">
        <v>50</v>
      </c>
      <c r="V280" s="79"/>
      <c r="W280" s="79"/>
      <c r="X280" s="79"/>
      <c r="Y280" s="79"/>
      <c r="Z280" s="79"/>
      <c r="AA280" s="79"/>
      <c r="AB280" s="79" t="s">
        <v>50</v>
      </c>
      <c r="AC280" s="79" t="s">
        <v>50</v>
      </c>
      <c r="AD280" s="79"/>
      <c r="AE280" s="79"/>
      <c r="AF280" s="79" t="s">
        <v>50</v>
      </c>
      <c r="AG280" s="79" t="s">
        <v>50</v>
      </c>
      <c r="AH280" s="144"/>
      <c r="AI280" s="100"/>
      <c r="AM280" s="51"/>
      <c r="AN280" s="53"/>
    </row>
    <row r="281" spans="1:40" ht="12.75" customHeight="1">
      <c r="A281" s="537" t="s">
        <v>27</v>
      </c>
      <c r="B281" s="537"/>
      <c r="C281" s="72">
        <f aca="true" t="shared" si="38" ref="C281:H281">SUM(C282:C286)</f>
        <v>1260</v>
      </c>
      <c r="D281" s="73">
        <f t="shared" si="38"/>
        <v>1260</v>
      </c>
      <c r="E281" s="73">
        <f t="shared" si="38"/>
        <v>0</v>
      </c>
      <c r="F281" s="73">
        <f t="shared" si="38"/>
        <v>0</v>
      </c>
      <c r="G281" s="73">
        <f t="shared" si="38"/>
        <v>1260</v>
      </c>
      <c r="H281" s="73">
        <f t="shared" si="38"/>
        <v>1260</v>
      </c>
      <c r="I281" s="541"/>
      <c r="J281" s="548"/>
      <c r="K281" s="548"/>
      <c r="L281" s="554"/>
      <c r="M281" s="554"/>
      <c r="N281" s="560"/>
      <c r="O281" s="561"/>
      <c r="P281" s="83"/>
      <c r="Q281" s="84"/>
      <c r="R281" s="84"/>
      <c r="S281" s="84"/>
      <c r="T281" s="84"/>
      <c r="U281" s="84"/>
      <c r="V281" s="84"/>
      <c r="W281" s="84"/>
      <c r="X281" s="84"/>
      <c r="Y281" s="84"/>
      <c r="Z281" s="84"/>
      <c r="AA281" s="84"/>
      <c r="AB281" s="84"/>
      <c r="AC281" s="84"/>
      <c r="AD281" s="84"/>
      <c r="AE281" s="84"/>
      <c r="AF281" s="84"/>
      <c r="AG281" s="84"/>
      <c r="AH281" s="145"/>
      <c r="AI281" s="100"/>
      <c r="AM281" s="51"/>
      <c r="AN281" s="53"/>
    </row>
    <row r="282" spans="1:40" ht="12.75" customHeight="1" hidden="1">
      <c r="A282" s="537" t="s">
        <v>28</v>
      </c>
      <c r="B282" s="537"/>
      <c r="C282" s="72">
        <f>SUM(D282:F282)</f>
        <v>0</v>
      </c>
      <c r="D282" s="73"/>
      <c r="E282" s="73"/>
      <c r="F282" s="73"/>
      <c r="G282" s="73"/>
      <c r="H282" s="73"/>
      <c r="I282" s="541"/>
      <c r="J282" s="548"/>
      <c r="K282" s="548"/>
      <c r="L282" s="554"/>
      <c r="M282" s="554"/>
      <c r="N282" s="560"/>
      <c r="O282" s="561"/>
      <c r="P282" s="83"/>
      <c r="Q282" s="84"/>
      <c r="R282" s="84"/>
      <c r="S282" s="84"/>
      <c r="T282" s="84"/>
      <c r="U282" s="84"/>
      <c r="V282" s="84"/>
      <c r="W282" s="84"/>
      <c r="X282" s="84"/>
      <c r="Y282" s="84"/>
      <c r="Z282" s="84"/>
      <c r="AA282" s="84"/>
      <c r="AB282" s="84"/>
      <c r="AC282" s="84"/>
      <c r="AD282" s="84"/>
      <c r="AE282" s="84"/>
      <c r="AF282" s="84"/>
      <c r="AG282" s="84"/>
      <c r="AH282" s="145"/>
      <c r="AI282" s="100"/>
      <c r="AM282" s="51"/>
      <c r="AN282" s="53" t="e">
        <f aca="true" t="shared" si="39" ref="AN282:AN344">(H282/D282)*100</f>
        <v>#DIV/0!</v>
      </c>
    </row>
    <row r="283" spans="1:40" ht="48.75" customHeight="1">
      <c r="A283" s="537" t="s">
        <v>29</v>
      </c>
      <c r="B283" s="537"/>
      <c r="C283" s="72">
        <f>SUM(D283:F283)</f>
        <v>1260</v>
      </c>
      <c r="D283" s="73">
        <v>1260</v>
      </c>
      <c r="E283" s="73"/>
      <c r="F283" s="73"/>
      <c r="G283" s="73">
        <v>1260</v>
      </c>
      <c r="H283" s="73">
        <v>1260</v>
      </c>
      <c r="I283" s="541"/>
      <c r="J283" s="548"/>
      <c r="K283" s="548"/>
      <c r="L283" s="554"/>
      <c r="M283" s="554"/>
      <c r="N283" s="560"/>
      <c r="O283" s="561"/>
      <c r="P283" s="83"/>
      <c r="Q283" s="84"/>
      <c r="R283" s="84"/>
      <c r="S283" s="84"/>
      <c r="T283" s="84"/>
      <c r="U283" s="84"/>
      <c r="V283" s="84"/>
      <c r="W283" s="84"/>
      <c r="X283" s="84"/>
      <c r="Y283" s="84"/>
      <c r="Z283" s="84"/>
      <c r="AA283" s="84"/>
      <c r="AB283" s="84"/>
      <c r="AC283" s="84"/>
      <c r="AD283" s="84"/>
      <c r="AE283" s="84"/>
      <c r="AF283" s="84"/>
      <c r="AG283" s="84"/>
      <c r="AH283" s="145"/>
      <c r="AI283" s="100"/>
      <c r="AM283" s="51"/>
      <c r="AN283" s="53">
        <f t="shared" si="39"/>
        <v>100</v>
      </c>
    </row>
    <row r="284" spans="1:40" ht="12.75" customHeight="1" hidden="1">
      <c r="A284" s="537" t="s">
        <v>30</v>
      </c>
      <c r="B284" s="537"/>
      <c r="C284" s="72">
        <f>SUM(D284:F284)</f>
        <v>0</v>
      </c>
      <c r="D284" s="73"/>
      <c r="E284" s="73"/>
      <c r="F284" s="73"/>
      <c r="G284" s="73"/>
      <c r="H284" s="73"/>
      <c r="I284" s="541"/>
      <c r="J284" s="548"/>
      <c r="K284" s="548"/>
      <c r="L284" s="36"/>
      <c r="M284" s="36"/>
      <c r="N284" s="560"/>
      <c r="O284" s="561"/>
      <c r="P284" s="83"/>
      <c r="Q284" s="84"/>
      <c r="R284" s="84"/>
      <c r="S284" s="84"/>
      <c r="T284" s="84"/>
      <c r="U284" s="84"/>
      <c r="V284" s="84"/>
      <c r="W284" s="84"/>
      <c r="X284" s="84"/>
      <c r="Y284" s="84"/>
      <c r="Z284" s="84"/>
      <c r="AA284" s="84"/>
      <c r="AB284" s="84"/>
      <c r="AC284" s="84"/>
      <c r="AD284" s="84"/>
      <c r="AE284" s="84"/>
      <c r="AF284" s="84"/>
      <c r="AG284" s="84"/>
      <c r="AH284" s="145"/>
      <c r="AI284" s="100"/>
      <c r="AM284" s="51"/>
      <c r="AN284" s="53" t="e">
        <f t="shared" si="39"/>
        <v>#DIV/0!</v>
      </c>
    </row>
    <row r="285" spans="1:40" ht="12.75" customHeight="1" hidden="1">
      <c r="A285" s="537" t="s">
        <v>39</v>
      </c>
      <c r="B285" s="537"/>
      <c r="C285" s="72">
        <f>SUM(D285:F285)</f>
        <v>0</v>
      </c>
      <c r="D285" s="73"/>
      <c r="E285" s="73"/>
      <c r="F285" s="73"/>
      <c r="G285" s="73"/>
      <c r="H285" s="73"/>
      <c r="I285" s="98"/>
      <c r="J285" s="548"/>
      <c r="K285" s="31"/>
      <c r="L285" s="36"/>
      <c r="M285" s="36"/>
      <c r="N285" s="76"/>
      <c r="O285" s="77"/>
      <c r="P285" s="83"/>
      <c r="Q285" s="84"/>
      <c r="R285" s="84"/>
      <c r="S285" s="84"/>
      <c r="T285" s="84"/>
      <c r="U285" s="84"/>
      <c r="V285" s="84"/>
      <c r="W285" s="84"/>
      <c r="X285" s="84"/>
      <c r="Y285" s="84"/>
      <c r="Z285" s="84"/>
      <c r="AA285" s="84"/>
      <c r="AB285" s="84"/>
      <c r="AC285" s="84"/>
      <c r="AD285" s="84"/>
      <c r="AE285" s="84"/>
      <c r="AF285" s="84"/>
      <c r="AG285" s="84"/>
      <c r="AH285" s="145"/>
      <c r="AI285" s="100"/>
      <c r="AM285" s="51"/>
      <c r="AN285" s="53" t="e">
        <f t="shared" si="39"/>
        <v>#DIV/0!</v>
      </c>
    </row>
    <row r="286" spans="1:40" ht="12.75" customHeight="1" hidden="1">
      <c r="A286" s="537" t="s">
        <v>40</v>
      </c>
      <c r="B286" s="537"/>
      <c r="C286" s="72">
        <f>SUM(D286:F286)</f>
        <v>0</v>
      </c>
      <c r="D286" s="73"/>
      <c r="E286" s="73"/>
      <c r="F286" s="73"/>
      <c r="G286" s="73"/>
      <c r="H286" s="73"/>
      <c r="I286" s="98"/>
      <c r="J286" s="548"/>
      <c r="K286" s="31"/>
      <c r="L286" s="36"/>
      <c r="M286" s="36"/>
      <c r="N286" s="76"/>
      <c r="O286" s="77"/>
      <c r="P286" s="86"/>
      <c r="Q286" s="87"/>
      <c r="R286" s="87"/>
      <c r="S286" s="87"/>
      <c r="T286" s="87"/>
      <c r="U286" s="87"/>
      <c r="V286" s="87"/>
      <c r="W286" s="87"/>
      <c r="X286" s="87"/>
      <c r="Y286" s="87"/>
      <c r="Z286" s="87"/>
      <c r="AA286" s="87"/>
      <c r="AB286" s="87"/>
      <c r="AC286" s="87"/>
      <c r="AD286" s="87"/>
      <c r="AE286" s="87"/>
      <c r="AF286" s="87"/>
      <c r="AG286" s="87"/>
      <c r="AH286" s="146"/>
      <c r="AI286" s="100"/>
      <c r="AM286" s="51"/>
      <c r="AN286" s="53" t="e">
        <f t="shared" si="39"/>
        <v>#DIV/0!</v>
      </c>
    </row>
    <row r="287" spans="1:40" ht="33" customHeight="1">
      <c r="A287" s="70" t="s">
        <v>207</v>
      </c>
      <c r="B287" s="71" t="s">
        <v>208</v>
      </c>
      <c r="C287" s="72"/>
      <c r="D287" s="73"/>
      <c r="E287" s="73"/>
      <c r="F287" s="73"/>
      <c r="G287" s="73"/>
      <c r="H287" s="73"/>
      <c r="I287" s="541" t="s">
        <v>205</v>
      </c>
      <c r="J287" s="548" t="s">
        <v>94</v>
      </c>
      <c r="K287" s="548" t="s">
        <v>209</v>
      </c>
      <c r="L287" s="554" t="s">
        <v>48</v>
      </c>
      <c r="M287" s="554" t="s">
        <v>49</v>
      </c>
      <c r="N287" s="560">
        <v>790.19</v>
      </c>
      <c r="O287" s="672"/>
      <c r="P287" s="78" t="s">
        <v>50</v>
      </c>
      <c r="Q287" s="79"/>
      <c r="R287" s="79"/>
      <c r="S287" s="79"/>
      <c r="T287" s="79"/>
      <c r="U287" s="79"/>
      <c r="V287" s="79"/>
      <c r="W287" s="79"/>
      <c r="X287" s="79"/>
      <c r="Y287" s="79"/>
      <c r="Z287" s="79" t="s">
        <v>50</v>
      </c>
      <c r="AA287" s="79"/>
      <c r="AB287" s="79"/>
      <c r="AC287" s="79"/>
      <c r="AD287" s="79" t="s">
        <v>50</v>
      </c>
      <c r="AE287" s="79"/>
      <c r="AF287" s="79"/>
      <c r="AG287" s="80"/>
      <c r="AH287" s="132"/>
      <c r="AI287" s="100"/>
      <c r="AM287" s="51"/>
      <c r="AN287" s="53"/>
    </row>
    <row r="288" spans="1:40" ht="12.75" customHeight="1">
      <c r="A288" s="537" t="s">
        <v>27</v>
      </c>
      <c r="B288" s="537"/>
      <c r="C288" s="72">
        <f aca="true" t="shared" si="40" ref="C288:H288">SUM(C289:C293)</f>
        <v>790.19</v>
      </c>
      <c r="D288" s="73">
        <f t="shared" si="40"/>
        <v>790.19</v>
      </c>
      <c r="E288" s="73">
        <f t="shared" si="40"/>
        <v>0</v>
      </c>
      <c r="F288" s="73">
        <f t="shared" si="40"/>
        <v>0</v>
      </c>
      <c r="G288" s="73">
        <f t="shared" si="40"/>
        <v>790.19</v>
      </c>
      <c r="H288" s="73">
        <f t="shared" si="40"/>
        <v>790.19</v>
      </c>
      <c r="I288" s="541"/>
      <c r="J288" s="548"/>
      <c r="K288" s="548"/>
      <c r="L288" s="554"/>
      <c r="M288" s="554"/>
      <c r="N288" s="560"/>
      <c r="O288" s="673"/>
      <c r="P288" s="83"/>
      <c r="Q288" s="84"/>
      <c r="R288" s="84"/>
      <c r="S288" s="84"/>
      <c r="T288" s="84"/>
      <c r="U288" s="84"/>
      <c r="V288" s="84"/>
      <c r="W288" s="84"/>
      <c r="X288" s="84"/>
      <c r="Y288" s="84"/>
      <c r="Z288" s="84"/>
      <c r="AA288" s="84"/>
      <c r="AB288" s="84"/>
      <c r="AC288" s="84"/>
      <c r="AD288" s="84"/>
      <c r="AE288" s="84"/>
      <c r="AF288" s="84"/>
      <c r="AG288" s="85"/>
      <c r="AH288" s="133"/>
      <c r="AI288" s="100"/>
      <c r="AM288" s="51"/>
      <c r="AN288" s="53"/>
    </row>
    <row r="289" spans="1:40" ht="12.75" customHeight="1" hidden="1">
      <c r="A289" s="537" t="s">
        <v>28</v>
      </c>
      <c r="B289" s="537"/>
      <c r="C289" s="72">
        <f>SUM(D289:F289)</f>
        <v>0</v>
      </c>
      <c r="D289" s="73"/>
      <c r="E289" s="73"/>
      <c r="F289" s="73"/>
      <c r="G289" s="73"/>
      <c r="H289" s="73"/>
      <c r="I289" s="541"/>
      <c r="J289" s="548"/>
      <c r="K289" s="548"/>
      <c r="L289" s="554"/>
      <c r="M289" s="554"/>
      <c r="N289" s="560"/>
      <c r="O289" s="673"/>
      <c r="P289" s="83"/>
      <c r="Q289" s="84"/>
      <c r="R289" s="84"/>
      <c r="S289" s="84"/>
      <c r="T289" s="84"/>
      <c r="U289" s="84"/>
      <c r="V289" s="84"/>
      <c r="W289" s="84"/>
      <c r="X289" s="84"/>
      <c r="Y289" s="84"/>
      <c r="Z289" s="84"/>
      <c r="AA289" s="84"/>
      <c r="AB289" s="84"/>
      <c r="AC289" s="84"/>
      <c r="AD289" s="84"/>
      <c r="AE289" s="84"/>
      <c r="AF289" s="84"/>
      <c r="AG289" s="85"/>
      <c r="AH289" s="133"/>
      <c r="AI289" s="100"/>
      <c r="AM289" s="51"/>
      <c r="AN289" s="53" t="e">
        <f t="shared" si="39"/>
        <v>#DIV/0!</v>
      </c>
    </row>
    <row r="290" spans="1:40" ht="12.75" customHeight="1">
      <c r="A290" s="537" t="s">
        <v>29</v>
      </c>
      <c r="B290" s="537"/>
      <c r="C290" s="72">
        <f>SUM(D290:F290)</f>
        <v>790.19</v>
      </c>
      <c r="D290" s="73">
        <v>790.19</v>
      </c>
      <c r="E290" s="73"/>
      <c r="F290" s="73"/>
      <c r="G290" s="73">
        <v>790.19</v>
      </c>
      <c r="H290" s="73">
        <v>790.19</v>
      </c>
      <c r="I290" s="541"/>
      <c r="J290" s="548"/>
      <c r="K290" s="548"/>
      <c r="L290" s="554"/>
      <c r="M290" s="554"/>
      <c r="N290" s="560"/>
      <c r="O290" s="673"/>
      <c r="P290" s="83"/>
      <c r="Q290" s="84"/>
      <c r="R290" s="84"/>
      <c r="S290" s="84"/>
      <c r="T290" s="84"/>
      <c r="U290" s="84"/>
      <c r="V290" s="84"/>
      <c r="W290" s="84"/>
      <c r="X290" s="84"/>
      <c r="Y290" s="84"/>
      <c r="Z290" s="84"/>
      <c r="AA290" s="84"/>
      <c r="AB290" s="84"/>
      <c r="AC290" s="84"/>
      <c r="AD290" s="84"/>
      <c r="AE290" s="84"/>
      <c r="AF290" s="84"/>
      <c r="AG290" s="85"/>
      <c r="AH290" s="133"/>
      <c r="AI290" s="100"/>
      <c r="AM290" s="51"/>
      <c r="AN290" s="53">
        <f t="shared" si="39"/>
        <v>100</v>
      </c>
    </row>
    <row r="291" spans="1:40" ht="12.75" customHeight="1" hidden="1">
      <c r="A291" s="537" t="s">
        <v>30</v>
      </c>
      <c r="B291" s="537"/>
      <c r="C291" s="72">
        <f>SUM(D291:F291)</f>
        <v>0</v>
      </c>
      <c r="D291" s="73"/>
      <c r="E291" s="73"/>
      <c r="F291" s="73"/>
      <c r="G291" s="73"/>
      <c r="H291" s="73"/>
      <c r="I291" s="541"/>
      <c r="J291" s="548"/>
      <c r="K291" s="548"/>
      <c r="L291" s="554"/>
      <c r="M291" s="554"/>
      <c r="N291" s="560"/>
      <c r="O291" s="673"/>
      <c r="P291" s="83"/>
      <c r="Q291" s="84"/>
      <c r="R291" s="84"/>
      <c r="S291" s="84"/>
      <c r="T291" s="84"/>
      <c r="U291" s="84"/>
      <c r="V291" s="84"/>
      <c r="W291" s="84"/>
      <c r="X291" s="84"/>
      <c r="Y291" s="84"/>
      <c r="Z291" s="84"/>
      <c r="AA291" s="84"/>
      <c r="AB291" s="84"/>
      <c r="AC291" s="84"/>
      <c r="AD291" s="84"/>
      <c r="AE291" s="84"/>
      <c r="AF291" s="84"/>
      <c r="AG291" s="85"/>
      <c r="AH291" s="133"/>
      <c r="AI291" s="100"/>
      <c r="AM291" s="51"/>
      <c r="AN291" s="53" t="e">
        <f t="shared" si="39"/>
        <v>#DIV/0!</v>
      </c>
    </row>
    <row r="292" spans="1:40" ht="12.75" customHeight="1" hidden="1">
      <c r="A292" s="537" t="s">
        <v>39</v>
      </c>
      <c r="B292" s="537"/>
      <c r="C292" s="72">
        <f>SUM(D292:F292)</f>
        <v>0</v>
      </c>
      <c r="D292" s="73"/>
      <c r="E292" s="73"/>
      <c r="F292" s="73"/>
      <c r="G292" s="73"/>
      <c r="H292" s="73"/>
      <c r="I292" s="98"/>
      <c r="J292" s="548"/>
      <c r="K292" s="548"/>
      <c r="L292" s="554"/>
      <c r="M292" s="554"/>
      <c r="N292" s="560"/>
      <c r="O292" s="675"/>
      <c r="P292" s="83"/>
      <c r="Q292" s="84"/>
      <c r="R292" s="84"/>
      <c r="S292" s="84"/>
      <c r="T292" s="84"/>
      <c r="U292" s="84"/>
      <c r="V292" s="84"/>
      <c r="W292" s="84"/>
      <c r="X292" s="84"/>
      <c r="Y292" s="84"/>
      <c r="Z292" s="84"/>
      <c r="AA292" s="84"/>
      <c r="AB292" s="84"/>
      <c r="AC292" s="84"/>
      <c r="AD292" s="84"/>
      <c r="AE292" s="84"/>
      <c r="AF292" s="84"/>
      <c r="AG292" s="85"/>
      <c r="AH292" s="133"/>
      <c r="AI292" s="100"/>
      <c r="AM292" s="51"/>
      <c r="AN292" s="53" t="e">
        <f t="shared" si="39"/>
        <v>#DIV/0!</v>
      </c>
    </row>
    <row r="293" spans="1:40" ht="22.5" customHeight="1">
      <c r="A293" s="537" t="s">
        <v>40</v>
      </c>
      <c r="B293" s="537"/>
      <c r="C293" s="72">
        <f>SUM(D293:F293)</f>
        <v>0</v>
      </c>
      <c r="D293" s="73"/>
      <c r="E293" s="73"/>
      <c r="F293" s="73"/>
      <c r="G293" s="73"/>
      <c r="H293" s="73"/>
      <c r="I293" s="98"/>
      <c r="J293" s="548"/>
      <c r="K293" s="548"/>
      <c r="L293" s="554"/>
      <c r="M293" s="554"/>
      <c r="N293" s="560"/>
      <c r="O293" s="676"/>
      <c r="P293" s="86"/>
      <c r="Q293" s="87"/>
      <c r="R293" s="87"/>
      <c r="S293" s="87"/>
      <c r="T293" s="87"/>
      <c r="U293" s="87"/>
      <c r="V293" s="87"/>
      <c r="W293" s="87"/>
      <c r="X293" s="87"/>
      <c r="Y293" s="87"/>
      <c r="Z293" s="87"/>
      <c r="AA293" s="87"/>
      <c r="AB293" s="87"/>
      <c r="AC293" s="87"/>
      <c r="AD293" s="87"/>
      <c r="AE293" s="87"/>
      <c r="AF293" s="87"/>
      <c r="AG293" s="88"/>
      <c r="AH293" s="133"/>
      <c r="AI293" s="100"/>
      <c r="AM293" s="51"/>
      <c r="AN293" s="53" t="e">
        <f t="shared" si="39"/>
        <v>#DIV/0!</v>
      </c>
    </row>
    <row r="294" spans="1:40" ht="63" customHeight="1">
      <c r="A294" s="70" t="s">
        <v>210</v>
      </c>
      <c r="B294" s="71" t="s">
        <v>211</v>
      </c>
      <c r="C294" s="72"/>
      <c r="D294" s="73"/>
      <c r="E294" s="73"/>
      <c r="F294" s="73"/>
      <c r="G294" s="73"/>
      <c r="H294" s="73"/>
      <c r="I294" s="541" t="s">
        <v>212</v>
      </c>
      <c r="J294" s="548" t="s">
        <v>94</v>
      </c>
      <c r="K294" s="548" t="s">
        <v>213</v>
      </c>
      <c r="L294" s="554" t="s">
        <v>48</v>
      </c>
      <c r="M294" s="554" t="s">
        <v>49</v>
      </c>
      <c r="N294" s="560">
        <v>1029.99909</v>
      </c>
      <c r="O294" s="561"/>
      <c r="P294" s="78" t="s">
        <v>50</v>
      </c>
      <c r="Q294" s="79" t="s">
        <v>50</v>
      </c>
      <c r="R294" s="79" t="s">
        <v>50</v>
      </c>
      <c r="S294" s="79" t="s">
        <v>50</v>
      </c>
      <c r="T294" s="79" t="s">
        <v>50</v>
      </c>
      <c r="U294" s="79"/>
      <c r="V294" s="79" t="s">
        <v>50</v>
      </c>
      <c r="W294" s="79" t="s">
        <v>50</v>
      </c>
      <c r="X294" s="79" t="s">
        <v>50</v>
      </c>
      <c r="Y294" s="79" t="s">
        <v>50</v>
      </c>
      <c r="Z294" s="79" t="s">
        <v>50</v>
      </c>
      <c r="AA294" s="79" t="s">
        <v>50</v>
      </c>
      <c r="AB294" s="79" t="s">
        <v>50</v>
      </c>
      <c r="AC294" s="79" t="s">
        <v>50</v>
      </c>
      <c r="AD294" s="79" t="s">
        <v>50</v>
      </c>
      <c r="AE294" s="79" t="s">
        <v>50</v>
      </c>
      <c r="AF294" s="79" t="s">
        <v>50</v>
      </c>
      <c r="AG294" s="80" t="s">
        <v>50</v>
      </c>
      <c r="AH294" s="133"/>
      <c r="AI294" s="100"/>
      <c r="AM294" s="51"/>
      <c r="AN294" s="53"/>
    </row>
    <row r="295" spans="1:40" ht="12.75" customHeight="1">
      <c r="A295" s="537" t="s">
        <v>27</v>
      </c>
      <c r="B295" s="537"/>
      <c r="C295" s="72">
        <f aca="true" t="shared" si="41" ref="C295:H295">SUM(C296:C300)</f>
        <v>1030</v>
      </c>
      <c r="D295" s="73">
        <f t="shared" si="41"/>
        <v>1030</v>
      </c>
      <c r="E295" s="73">
        <f t="shared" si="41"/>
        <v>0</v>
      </c>
      <c r="F295" s="73">
        <f t="shared" si="41"/>
        <v>0</v>
      </c>
      <c r="G295" s="73">
        <f t="shared" si="41"/>
        <v>1029.99909</v>
      </c>
      <c r="H295" s="73">
        <f t="shared" si="41"/>
        <v>1029.99909</v>
      </c>
      <c r="I295" s="541"/>
      <c r="J295" s="548"/>
      <c r="K295" s="548"/>
      <c r="L295" s="554"/>
      <c r="M295" s="554"/>
      <c r="N295" s="560"/>
      <c r="O295" s="561"/>
      <c r="P295" s="83"/>
      <c r="Q295" s="84"/>
      <c r="R295" s="84"/>
      <c r="S295" s="84"/>
      <c r="T295" s="84"/>
      <c r="U295" s="84"/>
      <c r="V295" s="84"/>
      <c r="W295" s="84"/>
      <c r="X295" s="84"/>
      <c r="Y295" s="84"/>
      <c r="Z295" s="84"/>
      <c r="AA295" s="84"/>
      <c r="AB295" s="84"/>
      <c r="AC295" s="84"/>
      <c r="AD295" s="84"/>
      <c r="AE295" s="84"/>
      <c r="AF295" s="84"/>
      <c r="AG295" s="85"/>
      <c r="AH295" s="133"/>
      <c r="AI295" s="100"/>
      <c r="AM295" s="51"/>
      <c r="AN295" s="53"/>
    </row>
    <row r="296" spans="1:40" ht="12.75" customHeight="1" hidden="1">
      <c r="A296" s="537" t="s">
        <v>28</v>
      </c>
      <c r="B296" s="537"/>
      <c r="C296" s="72">
        <f>SUM(D296:F296)</f>
        <v>0</v>
      </c>
      <c r="D296" s="73"/>
      <c r="E296" s="73"/>
      <c r="F296" s="73"/>
      <c r="G296" s="73"/>
      <c r="H296" s="73"/>
      <c r="I296" s="541"/>
      <c r="J296" s="548"/>
      <c r="K296" s="548"/>
      <c r="L296" s="554"/>
      <c r="M296" s="554"/>
      <c r="N296" s="560"/>
      <c r="O296" s="561"/>
      <c r="P296" s="83"/>
      <c r="Q296" s="84"/>
      <c r="R296" s="84"/>
      <c r="S296" s="84"/>
      <c r="T296" s="84"/>
      <c r="U296" s="84"/>
      <c r="V296" s="84"/>
      <c r="W296" s="84"/>
      <c r="X296" s="84"/>
      <c r="Y296" s="84"/>
      <c r="Z296" s="84"/>
      <c r="AA296" s="84"/>
      <c r="AB296" s="84"/>
      <c r="AC296" s="84"/>
      <c r="AD296" s="84"/>
      <c r="AE296" s="84"/>
      <c r="AF296" s="84"/>
      <c r="AG296" s="85"/>
      <c r="AH296" s="133"/>
      <c r="AI296" s="100"/>
      <c r="AM296" s="51"/>
      <c r="AN296" s="53" t="e">
        <f t="shared" si="39"/>
        <v>#DIV/0!</v>
      </c>
    </row>
    <row r="297" spans="1:40" ht="12.75" customHeight="1">
      <c r="A297" s="537" t="s">
        <v>29</v>
      </c>
      <c r="B297" s="537"/>
      <c r="C297" s="72">
        <f>SUM(D297:F297)</f>
        <v>1030</v>
      </c>
      <c r="D297" s="73">
        <v>1030</v>
      </c>
      <c r="E297" s="73"/>
      <c r="F297" s="73"/>
      <c r="G297" s="73">
        <v>1029.99909</v>
      </c>
      <c r="H297" s="73">
        <f>G297</f>
        <v>1029.99909</v>
      </c>
      <c r="I297" s="541"/>
      <c r="J297" s="548"/>
      <c r="K297" s="548"/>
      <c r="L297" s="554"/>
      <c r="M297" s="554"/>
      <c r="N297" s="560"/>
      <c r="O297" s="561"/>
      <c r="P297" s="83"/>
      <c r="Q297" s="84"/>
      <c r="R297" s="84"/>
      <c r="S297" s="84"/>
      <c r="T297" s="84"/>
      <c r="U297" s="84"/>
      <c r="V297" s="84"/>
      <c r="W297" s="84"/>
      <c r="X297" s="84"/>
      <c r="Y297" s="84"/>
      <c r="Z297" s="84"/>
      <c r="AA297" s="84"/>
      <c r="AB297" s="84"/>
      <c r="AC297" s="84"/>
      <c r="AD297" s="84"/>
      <c r="AE297" s="84"/>
      <c r="AF297" s="84"/>
      <c r="AG297" s="85"/>
      <c r="AH297" s="133"/>
      <c r="AI297" s="100"/>
      <c r="AM297" s="51"/>
      <c r="AN297" s="53">
        <f t="shared" si="39"/>
        <v>99.99991165048544</v>
      </c>
    </row>
    <row r="298" spans="1:40" ht="12.75" customHeight="1" hidden="1">
      <c r="A298" s="537" t="s">
        <v>30</v>
      </c>
      <c r="B298" s="537"/>
      <c r="C298" s="72">
        <f>SUM(D298:F298)</f>
        <v>0</v>
      </c>
      <c r="D298" s="73"/>
      <c r="E298" s="73"/>
      <c r="F298" s="73"/>
      <c r="G298" s="73"/>
      <c r="H298" s="73"/>
      <c r="I298" s="541"/>
      <c r="J298" s="548"/>
      <c r="K298" s="548"/>
      <c r="L298" s="36"/>
      <c r="M298" s="36"/>
      <c r="N298" s="560"/>
      <c r="O298" s="561"/>
      <c r="P298" s="83"/>
      <c r="Q298" s="84"/>
      <c r="R298" s="84"/>
      <c r="S298" s="84"/>
      <c r="T298" s="84"/>
      <c r="U298" s="84"/>
      <c r="V298" s="84"/>
      <c r="W298" s="84"/>
      <c r="X298" s="84"/>
      <c r="Y298" s="84"/>
      <c r="Z298" s="84"/>
      <c r="AA298" s="84"/>
      <c r="AB298" s="84"/>
      <c r="AC298" s="84"/>
      <c r="AD298" s="84"/>
      <c r="AE298" s="84"/>
      <c r="AF298" s="84"/>
      <c r="AG298" s="85"/>
      <c r="AH298" s="133"/>
      <c r="AI298" s="100"/>
      <c r="AM298" s="51"/>
      <c r="AN298" s="53" t="e">
        <f t="shared" si="39"/>
        <v>#DIV/0!</v>
      </c>
    </row>
    <row r="299" spans="1:40" ht="12.75" customHeight="1" hidden="1">
      <c r="A299" s="537" t="s">
        <v>39</v>
      </c>
      <c r="B299" s="537"/>
      <c r="C299" s="72">
        <f>SUM(D299:F299)</f>
        <v>0</v>
      </c>
      <c r="D299" s="73"/>
      <c r="E299" s="73"/>
      <c r="F299" s="73"/>
      <c r="G299" s="73"/>
      <c r="H299" s="73"/>
      <c r="I299" s="98"/>
      <c r="J299" s="101"/>
      <c r="K299" s="31"/>
      <c r="L299" s="36"/>
      <c r="M299" s="36"/>
      <c r="N299" s="76"/>
      <c r="O299" s="77"/>
      <c r="P299" s="83"/>
      <c r="Q299" s="84"/>
      <c r="R299" s="84"/>
      <c r="S299" s="84"/>
      <c r="T299" s="84"/>
      <c r="U299" s="84"/>
      <c r="V299" s="84"/>
      <c r="W299" s="84"/>
      <c r="X299" s="84"/>
      <c r="Y299" s="84"/>
      <c r="Z299" s="84"/>
      <c r="AA299" s="84"/>
      <c r="AB299" s="84"/>
      <c r="AC299" s="84"/>
      <c r="AD299" s="84"/>
      <c r="AE299" s="84"/>
      <c r="AF299" s="84"/>
      <c r="AG299" s="85"/>
      <c r="AH299" s="133"/>
      <c r="AI299" s="100"/>
      <c r="AM299" s="51"/>
      <c r="AN299" s="53" t="e">
        <f t="shared" si="39"/>
        <v>#DIV/0!</v>
      </c>
    </row>
    <row r="300" spans="1:40" ht="12.75" customHeight="1" hidden="1">
      <c r="A300" s="537" t="s">
        <v>40</v>
      </c>
      <c r="B300" s="537"/>
      <c r="C300" s="72">
        <f>SUM(D300:F300)</f>
        <v>0</v>
      </c>
      <c r="D300" s="73"/>
      <c r="E300" s="73"/>
      <c r="F300" s="73"/>
      <c r="G300" s="73"/>
      <c r="H300" s="73"/>
      <c r="I300" s="98"/>
      <c r="J300" s="101"/>
      <c r="K300" s="31"/>
      <c r="L300" s="36"/>
      <c r="M300" s="36"/>
      <c r="N300" s="76"/>
      <c r="O300" s="77"/>
      <c r="P300" s="86"/>
      <c r="Q300" s="87"/>
      <c r="R300" s="87"/>
      <c r="S300" s="87"/>
      <c r="T300" s="87"/>
      <c r="U300" s="87"/>
      <c r="V300" s="87"/>
      <c r="W300" s="87"/>
      <c r="X300" s="87"/>
      <c r="Y300" s="87"/>
      <c r="Z300" s="87"/>
      <c r="AA300" s="87"/>
      <c r="AB300" s="87"/>
      <c r="AC300" s="87"/>
      <c r="AD300" s="87"/>
      <c r="AE300" s="87"/>
      <c r="AF300" s="87"/>
      <c r="AG300" s="88"/>
      <c r="AH300" s="133"/>
      <c r="AI300" s="100"/>
      <c r="AM300" s="51"/>
      <c r="AN300" s="53" t="e">
        <f t="shared" si="39"/>
        <v>#DIV/0!</v>
      </c>
    </row>
    <row r="301" spans="1:40" ht="35.25" customHeight="1">
      <c r="A301" s="70" t="s">
        <v>214</v>
      </c>
      <c r="B301" s="71" t="s">
        <v>215</v>
      </c>
      <c r="C301" s="72"/>
      <c r="D301" s="73"/>
      <c r="E301" s="73"/>
      <c r="F301" s="73"/>
      <c r="G301" s="73"/>
      <c r="H301" s="73"/>
      <c r="I301" s="541" t="s">
        <v>216</v>
      </c>
      <c r="J301" s="556" t="s">
        <v>194</v>
      </c>
      <c r="K301" s="548" t="s">
        <v>217</v>
      </c>
      <c r="L301" s="554" t="s">
        <v>142</v>
      </c>
      <c r="M301" s="554" t="s">
        <v>49</v>
      </c>
      <c r="N301" s="560"/>
      <c r="O301" s="561"/>
      <c r="P301" s="78" t="s">
        <v>50</v>
      </c>
      <c r="Q301" s="79"/>
      <c r="R301" s="79"/>
      <c r="S301" s="79"/>
      <c r="T301" s="79"/>
      <c r="U301" s="79"/>
      <c r="V301" s="79"/>
      <c r="W301" s="79"/>
      <c r="X301" s="79"/>
      <c r="Y301" s="79"/>
      <c r="Z301" s="79" t="s">
        <v>50</v>
      </c>
      <c r="AA301" s="79"/>
      <c r="AB301" s="79"/>
      <c r="AC301" s="79"/>
      <c r="AD301" s="79" t="s">
        <v>50</v>
      </c>
      <c r="AE301" s="79"/>
      <c r="AF301" s="79"/>
      <c r="AG301" s="80"/>
      <c r="AH301" s="133"/>
      <c r="AI301" s="100"/>
      <c r="AM301" s="51"/>
      <c r="AN301" s="53"/>
    </row>
    <row r="302" spans="1:40" ht="12.75" customHeight="1">
      <c r="A302" s="537" t="s">
        <v>27</v>
      </c>
      <c r="B302" s="537"/>
      <c r="C302" s="72">
        <f aca="true" t="shared" si="42" ref="C302:H302">SUM(C303:C307)</f>
        <v>0</v>
      </c>
      <c r="D302" s="73">
        <f t="shared" si="42"/>
        <v>0</v>
      </c>
      <c r="E302" s="73">
        <f t="shared" si="42"/>
        <v>0</v>
      </c>
      <c r="F302" s="73">
        <f t="shared" si="42"/>
        <v>0</v>
      </c>
      <c r="G302" s="73">
        <f t="shared" si="42"/>
        <v>0</v>
      </c>
      <c r="H302" s="73">
        <f t="shared" si="42"/>
        <v>0</v>
      </c>
      <c r="I302" s="541"/>
      <c r="J302" s="556"/>
      <c r="K302" s="548"/>
      <c r="L302" s="554"/>
      <c r="M302" s="554"/>
      <c r="N302" s="560"/>
      <c r="O302" s="561"/>
      <c r="P302" s="83"/>
      <c r="Q302" s="84"/>
      <c r="R302" s="84"/>
      <c r="S302" s="84"/>
      <c r="T302" s="84"/>
      <c r="U302" s="84"/>
      <c r="V302" s="84"/>
      <c r="W302" s="84"/>
      <c r="X302" s="84"/>
      <c r="Y302" s="84"/>
      <c r="Z302" s="84"/>
      <c r="AA302" s="84"/>
      <c r="AB302" s="84"/>
      <c r="AC302" s="84"/>
      <c r="AD302" s="84"/>
      <c r="AE302" s="84"/>
      <c r="AF302" s="84"/>
      <c r="AG302" s="85"/>
      <c r="AH302" s="133"/>
      <c r="AI302" s="100"/>
      <c r="AM302" s="51"/>
      <c r="AN302" s="53"/>
    </row>
    <row r="303" spans="1:40" ht="12.75" customHeight="1" hidden="1">
      <c r="A303" s="537" t="s">
        <v>28</v>
      </c>
      <c r="B303" s="537"/>
      <c r="C303" s="72">
        <f>SUM(D303:F303)</f>
        <v>0</v>
      </c>
      <c r="D303" s="73"/>
      <c r="E303" s="73"/>
      <c r="F303" s="73"/>
      <c r="G303" s="73"/>
      <c r="H303" s="73"/>
      <c r="I303" s="541"/>
      <c r="J303" s="556"/>
      <c r="K303" s="548"/>
      <c r="L303" s="554"/>
      <c r="M303" s="554"/>
      <c r="N303" s="560"/>
      <c r="O303" s="561"/>
      <c r="P303" s="83"/>
      <c r="Q303" s="84"/>
      <c r="R303" s="84"/>
      <c r="S303" s="84"/>
      <c r="T303" s="84"/>
      <c r="U303" s="84"/>
      <c r="V303" s="84"/>
      <c r="W303" s="84"/>
      <c r="X303" s="84"/>
      <c r="Y303" s="84"/>
      <c r="Z303" s="84"/>
      <c r="AA303" s="84"/>
      <c r="AB303" s="84"/>
      <c r="AC303" s="84"/>
      <c r="AD303" s="84"/>
      <c r="AE303" s="84"/>
      <c r="AF303" s="84"/>
      <c r="AG303" s="85"/>
      <c r="AH303" s="133"/>
      <c r="AI303" s="100"/>
      <c r="AM303" s="51"/>
      <c r="AN303" s="53" t="e">
        <f t="shared" si="39"/>
        <v>#DIV/0!</v>
      </c>
    </row>
    <row r="304" spans="1:40" ht="77.25" customHeight="1">
      <c r="A304" s="537" t="s">
        <v>29</v>
      </c>
      <c r="B304" s="537"/>
      <c r="C304" s="72">
        <f>SUM(D304:F304)</f>
        <v>0</v>
      </c>
      <c r="D304" s="73">
        <v>0</v>
      </c>
      <c r="E304" s="73"/>
      <c r="F304" s="73"/>
      <c r="G304" s="73">
        <v>0</v>
      </c>
      <c r="H304" s="73">
        <v>0</v>
      </c>
      <c r="I304" s="541"/>
      <c r="J304" s="556"/>
      <c r="K304" s="548"/>
      <c r="L304" s="554"/>
      <c r="M304" s="554"/>
      <c r="N304" s="560"/>
      <c r="O304" s="561"/>
      <c r="P304" s="83"/>
      <c r="Q304" s="84"/>
      <c r="R304" s="84"/>
      <c r="S304" s="84"/>
      <c r="T304" s="84"/>
      <c r="U304" s="84"/>
      <c r="V304" s="84"/>
      <c r="W304" s="84"/>
      <c r="X304" s="84"/>
      <c r="Y304" s="84"/>
      <c r="Z304" s="84"/>
      <c r="AA304" s="84"/>
      <c r="AB304" s="84"/>
      <c r="AC304" s="84"/>
      <c r="AD304" s="84"/>
      <c r="AE304" s="84"/>
      <c r="AF304" s="84"/>
      <c r="AG304" s="85"/>
      <c r="AH304" s="133"/>
      <c r="AI304" s="100"/>
      <c r="AM304" s="51"/>
      <c r="AN304" s="53" t="e">
        <f t="shared" si="39"/>
        <v>#DIV/0!</v>
      </c>
    </row>
    <row r="305" spans="1:40" ht="12.75" customHeight="1" hidden="1">
      <c r="A305" s="537" t="s">
        <v>30</v>
      </c>
      <c r="B305" s="537"/>
      <c r="C305" s="72">
        <f>SUM(D305:F305)</f>
        <v>0</v>
      </c>
      <c r="D305" s="73"/>
      <c r="E305" s="73"/>
      <c r="F305" s="73"/>
      <c r="G305" s="73"/>
      <c r="H305" s="73"/>
      <c r="I305" s="541"/>
      <c r="J305" s="556"/>
      <c r="K305" s="548"/>
      <c r="L305" s="36"/>
      <c r="M305" s="36"/>
      <c r="N305" s="560"/>
      <c r="O305" s="561"/>
      <c r="P305" s="83"/>
      <c r="Q305" s="84"/>
      <c r="R305" s="84"/>
      <c r="S305" s="84"/>
      <c r="T305" s="84"/>
      <c r="U305" s="84"/>
      <c r="V305" s="84"/>
      <c r="W305" s="84"/>
      <c r="X305" s="84"/>
      <c r="Y305" s="84"/>
      <c r="Z305" s="84"/>
      <c r="AA305" s="84"/>
      <c r="AB305" s="84"/>
      <c r="AC305" s="84"/>
      <c r="AD305" s="84"/>
      <c r="AE305" s="84"/>
      <c r="AF305" s="84"/>
      <c r="AG305" s="85"/>
      <c r="AH305" s="133"/>
      <c r="AI305" s="100"/>
      <c r="AM305" s="51"/>
      <c r="AN305" s="53" t="e">
        <f t="shared" si="39"/>
        <v>#DIV/0!</v>
      </c>
    </row>
    <row r="306" spans="1:40" ht="12.75" customHeight="1" hidden="1">
      <c r="A306" s="537" t="s">
        <v>39</v>
      </c>
      <c r="B306" s="537"/>
      <c r="C306" s="72">
        <f>SUM(D306:F306)</f>
        <v>0</v>
      </c>
      <c r="D306" s="73"/>
      <c r="E306" s="73"/>
      <c r="F306" s="73"/>
      <c r="G306" s="73"/>
      <c r="H306" s="73"/>
      <c r="I306" s="98"/>
      <c r="J306" s="556"/>
      <c r="K306" s="31"/>
      <c r="L306" s="36"/>
      <c r="M306" s="36"/>
      <c r="N306" s="76"/>
      <c r="O306" s="77"/>
      <c r="P306" s="83"/>
      <c r="Q306" s="84"/>
      <c r="R306" s="84"/>
      <c r="S306" s="84"/>
      <c r="T306" s="84"/>
      <c r="U306" s="84"/>
      <c r="V306" s="84"/>
      <c r="W306" s="84"/>
      <c r="X306" s="84"/>
      <c r="Y306" s="84"/>
      <c r="Z306" s="84"/>
      <c r="AA306" s="84"/>
      <c r="AB306" s="84"/>
      <c r="AC306" s="84"/>
      <c r="AD306" s="84"/>
      <c r="AE306" s="84"/>
      <c r="AF306" s="84"/>
      <c r="AG306" s="85"/>
      <c r="AH306" s="133"/>
      <c r="AI306" s="100"/>
      <c r="AM306" s="51"/>
      <c r="AN306" s="53" t="e">
        <f t="shared" si="39"/>
        <v>#DIV/0!</v>
      </c>
    </row>
    <row r="307" spans="1:40" ht="12.75" customHeight="1" hidden="1">
      <c r="A307" s="537" t="s">
        <v>40</v>
      </c>
      <c r="B307" s="537"/>
      <c r="C307" s="72">
        <f>SUM(D307:F307)</f>
        <v>0</v>
      </c>
      <c r="D307" s="73"/>
      <c r="E307" s="73"/>
      <c r="F307" s="73"/>
      <c r="G307" s="73"/>
      <c r="H307" s="73"/>
      <c r="I307" s="98"/>
      <c r="J307" s="556"/>
      <c r="K307" s="31"/>
      <c r="L307" s="36"/>
      <c r="M307" s="36"/>
      <c r="N307" s="76"/>
      <c r="O307" s="77"/>
      <c r="P307" s="86"/>
      <c r="Q307" s="87"/>
      <c r="R307" s="87"/>
      <c r="S307" s="87"/>
      <c r="T307" s="87"/>
      <c r="U307" s="87"/>
      <c r="V307" s="87"/>
      <c r="W307" s="87"/>
      <c r="X307" s="87"/>
      <c r="Y307" s="87"/>
      <c r="Z307" s="87"/>
      <c r="AA307" s="87"/>
      <c r="AB307" s="87"/>
      <c r="AC307" s="87"/>
      <c r="AD307" s="87"/>
      <c r="AE307" s="87"/>
      <c r="AF307" s="87"/>
      <c r="AG307" s="88"/>
      <c r="AH307" s="133"/>
      <c r="AI307" s="100"/>
      <c r="AM307" s="51"/>
      <c r="AN307" s="53" t="e">
        <f t="shared" si="39"/>
        <v>#DIV/0!</v>
      </c>
    </row>
    <row r="308" spans="1:40" ht="42" customHeight="1">
      <c r="A308" s="70" t="s">
        <v>218</v>
      </c>
      <c r="B308" s="71" t="s">
        <v>219</v>
      </c>
      <c r="C308" s="72"/>
      <c r="D308" s="73"/>
      <c r="E308" s="73"/>
      <c r="F308" s="73"/>
      <c r="G308" s="73"/>
      <c r="H308" s="73"/>
      <c r="I308" s="541" t="s">
        <v>220</v>
      </c>
      <c r="J308" s="556" t="s">
        <v>94</v>
      </c>
      <c r="K308" s="548" t="s">
        <v>221</v>
      </c>
      <c r="L308" s="554" t="s">
        <v>222</v>
      </c>
      <c r="M308" s="554" t="s">
        <v>49</v>
      </c>
      <c r="N308" s="560"/>
      <c r="O308" s="561"/>
      <c r="P308" s="78"/>
      <c r="Q308" s="79"/>
      <c r="R308" s="79" t="s">
        <v>50</v>
      </c>
      <c r="S308" s="79"/>
      <c r="T308" s="79"/>
      <c r="U308" s="79"/>
      <c r="V308" s="79"/>
      <c r="W308" s="79"/>
      <c r="X308" s="79"/>
      <c r="Y308" s="79"/>
      <c r="Z308" s="79"/>
      <c r="AA308" s="79" t="s">
        <v>50</v>
      </c>
      <c r="AB308" s="79"/>
      <c r="AC308" s="79"/>
      <c r="AD308" s="79"/>
      <c r="AE308" s="79" t="s">
        <v>50</v>
      </c>
      <c r="AF308" s="79"/>
      <c r="AG308" s="80"/>
      <c r="AH308" s="133"/>
      <c r="AI308" s="100"/>
      <c r="AM308" s="51"/>
      <c r="AN308" s="53"/>
    </row>
    <row r="309" spans="1:40" ht="12.75" customHeight="1">
      <c r="A309" s="537" t="s">
        <v>27</v>
      </c>
      <c r="B309" s="537"/>
      <c r="C309" s="72">
        <f aca="true" t="shared" si="43" ref="C309:H309">SUM(C310:C314)</f>
        <v>150</v>
      </c>
      <c r="D309" s="73">
        <f t="shared" si="43"/>
        <v>150</v>
      </c>
      <c r="E309" s="73">
        <f t="shared" si="43"/>
        <v>0</v>
      </c>
      <c r="F309" s="73">
        <f t="shared" si="43"/>
        <v>0</v>
      </c>
      <c r="G309" s="73">
        <f t="shared" si="43"/>
        <v>150</v>
      </c>
      <c r="H309" s="73">
        <f t="shared" si="43"/>
        <v>150</v>
      </c>
      <c r="I309" s="541"/>
      <c r="J309" s="556"/>
      <c r="K309" s="548"/>
      <c r="L309" s="554"/>
      <c r="M309" s="554"/>
      <c r="N309" s="560"/>
      <c r="O309" s="561"/>
      <c r="P309" s="83"/>
      <c r="Q309" s="84"/>
      <c r="R309" s="84"/>
      <c r="S309" s="84"/>
      <c r="T309" s="84"/>
      <c r="U309" s="84"/>
      <c r="V309" s="84"/>
      <c r="W309" s="84"/>
      <c r="X309" s="84"/>
      <c r="Y309" s="84"/>
      <c r="Z309" s="84"/>
      <c r="AA309" s="84"/>
      <c r="AB309" s="84"/>
      <c r="AC309" s="84"/>
      <c r="AD309" s="84"/>
      <c r="AE309" s="84"/>
      <c r="AF309" s="84"/>
      <c r="AG309" s="85"/>
      <c r="AH309" s="133"/>
      <c r="AI309" s="100"/>
      <c r="AM309" s="51"/>
      <c r="AN309" s="53"/>
    </row>
    <row r="310" spans="1:40" ht="12.75" customHeight="1" hidden="1">
      <c r="A310" s="537" t="s">
        <v>28</v>
      </c>
      <c r="B310" s="537"/>
      <c r="C310" s="72">
        <f>SUM(D310:F310)</f>
        <v>0</v>
      </c>
      <c r="D310" s="73"/>
      <c r="E310" s="73"/>
      <c r="F310" s="73"/>
      <c r="G310" s="73"/>
      <c r="H310" s="73"/>
      <c r="I310" s="541"/>
      <c r="J310" s="556"/>
      <c r="K310" s="548"/>
      <c r="L310" s="554"/>
      <c r="M310" s="554"/>
      <c r="N310" s="560"/>
      <c r="O310" s="561"/>
      <c r="P310" s="83"/>
      <c r="Q310" s="84"/>
      <c r="R310" s="84"/>
      <c r="S310" s="84"/>
      <c r="T310" s="84"/>
      <c r="U310" s="84"/>
      <c r="V310" s="84"/>
      <c r="W310" s="84"/>
      <c r="X310" s="84"/>
      <c r="Y310" s="84"/>
      <c r="Z310" s="84"/>
      <c r="AA310" s="84"/>
      <c r="AB310" s="84"/>
      <c r="AC310" s="84"/>
      <c r="AD310" s="84"/>
      <c r="AE310" s="84"/>
      <c r="AF310" s="84"/>
      <c r="AG310" s="85"/>
      <c r="AH310" s="133"/>
      <c r="AI310" s="100"/>
      <c r="AM310" s="51"/>
      <c r="AN310" s="53" t="e">
        <f t="shared" si="39"/>
        <v>#DIV/0!</v>
      </c>
    </row>
    <row r="311" spans="1:40" ht="29.25" customHeight="1">
      <c r="A311" s="537" t="s">
        <v>29</v>
      </c>
      <c r="B311" s="537"/>
      <c r="C311" s="72">
        <f>SUM(D311:F311)</f>
        <v>150</v>
      </c>
      <c r="D311" s="73">
        <v>150</v>
      </c>
      <c r="E311" s="73"/>
      <c r="F311" s="73"/>
      <c r="G311" s="73">
        <v>150</v>
      </c>
      <c r="H311" s="73">
        <v>150</v>
      </c>
      <c r="I311" s="541"/>
      <c r="J311" s="556"/>
      <c r="K311" s="548"/>
      <c r="L311" s="554"/>
      <c r="M311" s="554"/>
      <c r="N311" s="560"/>
      <c r="O311" s="561"/>
      <c r="P311" s="83"/>
      <c r="Q311" s="84"/>
      <c r="R311" s="84"/>
      <c r="S311" s="84"/>
      <c r="T311" s="84"/>
      <c r="U311" s="84"/>
      <c r="V311" s="84"/>
      <c r="W311" s="84"/>
      <c r="X311" s="84"/>
      <c r="Y311" s="84"/>
      <c r="Z311" s="84"/>
      <c r="AA311" s="84"/>
      <c r="AB311" s="84"/>
      <c r="AC311" s="84"/>
      <c r="AD311" s="84"/>
      <c r="AE311" s="84"/>
      <c r="AF311" s="84"/>
      <c r="AG311" s="85"/>
      <c r="AH311" s="133"/>
      <c r="AI311" s="100"/>
      <c r="AM311" s="51"/>
      <c r="AN311" s="53">
        <f t="shared" si="39"/>
        <v>100</v>
      </c>
    </row>
    <row r="312" spans="1:40" ht="12.75" customHeight="1" hidden="1">
      <c r="A312" s="537" t="s">
        <v>30</v>
      </c>
      <c r="B312" s="537"/>
      <c r="C312" s="72">
        <f>SUM(D312:F312)</f>
        <v>0</v>
      </c>
      <c r="D312" s="73"/>
      <c r="E312" s="73"/>
      <c r="F312" s="73"/>
      <c r="G312" s="73"/>
      <c r="H312" s="73"/>
      <c r="I312" s="541"/>
      <c r="J312" s="556"/>
      <c r="K312" s="548"/>
      <c r="L312" s="36"/>
      <c r="M312" s="36"/>
      <c r="N312" s="560"/>
      <c r="O312" s="561"/>
      <c r="P312" s="83"/>
      <c r="Q312" s="84"/>
      <c r="R312" s="84"/>
      <c r="S312" s="84"/>
      <c r="T312" s="84"/>
      <c r="U312" s="84"/>
      <c r="V312" s="84"/>
      <c r="W312" s="84"/>
      <c r="X312" s="84"/>
      <c r="Y312" s="84"/>
      <c r="Z312" s="84"/>
      <c r="AA312" s="84"/>
      <c r="AB312" s="84"/>
      <c r="AC312" s="84"/>
      <c r="AD312" s="84"/>
      <c r="AE312" s="84"/>
      <c r="AF312" s="84"/>
      <c r="AG312" s="85"/>
      <c r="AH312" s="133"/>
      <c r="AI312" s="100"/>
      <c r="AM312" s="51"/>
      <c r="AN312" s="53" t="e">
        <f t="shared" si="39"/>
        <v>#DIV/0!</v>
      </c>
    </row>
    <row r="313" spans="1:40" ht="12.75" customHeight="1" hidden="1">
      <c r="A313" s="537" t="s">
        <v>39</v>
      </c>
      <c r="B313" s="537"/>
      <c r="C313" s="72">
        <f>SUM(D313:F313)</f>
        <v>0</v>
      </c>
      <c r="D313" s="73"/>
      <c r="E313" s="73"/>
      <c r="F313" s="73"/>
      <c r="G313" s="73"/>
      <c r="H313" s="73"/>
      <c r="I313" s="98"/>
      <c r="J313" s="556"/>
      <c r="K313" s="31"/>
      <c r="L313" s="36"/>
      <c r="M313" s="36"/>
      <c r="N313" s="76"/>
      <c r="O313" s="77"/>
      <c r="P313" s="83"/>
      <c r="Q313" s="84"/>
      <c r="R313" s="84"/>
      <c r="S313" s="84"/>
      <c r="T313" s="84"/>
      <c r="U313" s="84"/>
      <c r="V313" s="84"/>
      <c r="W313" s="84"/>
      <c r="X313" s="84"/>
      <c r="Y313" s="84"/>
      <c r="Z313" s="84"/>
      <c r="AA313" s="84"/>
      <c r="AB313" s="84"/>
      <c r="AC313" s="84"/>
      <c r="AD313" s="84"/>
      <c r="AE313" s="84"/>
      <c r="AF313" s="84"/>
      <c r="AG313" s="85"/>
      <c r="AH313" s="133"/>
      <c r="AI313" s="100"/>
      <c r="AM313" s="51"/>
      <c r="AN313" s="53" t="e">
        <f t="shared" si="39"/>
        <v>#DIV/0!</v>
      </c>
    </row>
    <row r="314" spans="1:40" ht="12.75" customHeight="1" hidden="1">
      <c r="A314" s="537" t="s">
        <v>40</v>
      </c>
      <c r="B314" s="537"/>
      <c r="C314" s="72">
        <f>SUM(D314:F314)</f>
        <v>0</v>
      </c>
      <c r="D314" s="73"/>
      <c r="E314" s="73"/>
      <c r="F314" s="73"/>
      <c r="G314" s="73"/>
      <c r="H314" s="73"/>
      <c r="I314" s="98"/>
      <c r="J314" s="556"/>
      <c r="K314" s="31"/>
      <c r="L314" s="36"/>
      <c r="M314" s="36"/>
      <c r="N314" s="76"/>
      <c r="O314" s="77"/>
      <c r="P314" s="86"/>
      <c r="Q314" s="87"/>
      <c r="R314" s="87"/>
      <c r="S314" s="87"/>
      <c r="T314" s="87"/>
      <c r="U314" s="87"/>
      <c r="V314" s="87"/>
      <c r="W314" s="87"/>
      <c r="X314" s="87"/>
      <c r="Y314" s="87"/>
      <c r="Z314" s="87"/>
      <c r="AA314" s="87"/>
      <c r="AB314" s="87"/>
      <c r="AC314" s="87"/>
      <c r="AD314" s="87"/>
      <c r="AE314" s="87"/>
      <c r="AF314" s="87"/>
      <c r="AG314" s="88"/>
      <c r="AH314" s="133"/>
      <c r="AI314" s="100"/>
      <c r="AM314" s="51"/>
      <c r="AN314" s="53" t="e">
        <f t="shared" si="39"/>
        <v>#DIV/0!</v>
      </c>
    </row>
    <row r="315" spans="1:40" ht="53.25" customHeight="1">
      <c r="A315" s="70" t="s">
        <v>223</v>
      </c>
      <c r="B315" s="137" t="s">
        <v>224</v>
      </c>
      <c r="C315" s="72"/>
      <c r="D315" s="73"/>
      <c r="E315" s="73"/>
      <c r="F315" s="73"/>
      <c r="G315" s="73"/>
      <c r="H315" s="73"/>
      <c r="I315" s="98"/>
      <c r="J315" s="548" t="s">
        <v>37</v>
      </c>
      <c r="K315" s="548" t="s">
        <v>225</v>
      </c>
      <c r="L315" s="554"/>
      <c r="M315" s="554"/>
      <c r="N315" s="562">
        <f>N324+N345+N352+N359</f>
        <v>3398.2993</v>
      </c>
      <c r="O315" s="561"/>
      <c r="P315" s="78"/>
      <c r="Q315" s="79"/>
      <c r="R315" s="79"/>
      <c r="S315" s="79"/>
      <c r="T315" s="79"/>
      <c r="U315" s="79"/>
      <c r="V315" s="79"/>
      <c r="W315" s="79"/>
      <c r="X315" s="79"/>
      <c r="Y315" s="79"/>
      <c r="Z315" s="79"/>
      <c r="AA315" s="79"/>
      <c r="AB315" s="79"/>
      <c r="AC315" s="79"/>
      <c r="AD315" s="79"/>
      <c r="AE315" s="79"/>
      <c r="AF315" s="79"/>
      <c r="AG315" s="80"/>
      <c r="AH315" s="133"/>
      <c r="AI315" s="100"/>
      <c r="AM315" s="51"/>
      <c r="AN315" s="53"/>
    </row>
    <row r="316" spans="1:40" ht="12.75" customHeight="1">
      <c r="A316" s="537" t="s">
        <v>27</v>
      </c>
      <c r="B316" s="537"/>
      <c r="C316" s="141">
        <f aca="true" t="shared" si="44" ref="C316:H316">SUM(C317:C321)</f>
        <v>66149.44292</v>
      </c>
      <c r="D316" s="142">
        <f>SUM(D317:D321)</f>
        <v>66149.44292</v>
      </c>
      <c r="E316" s="142">
        <f t="shared" si="44"/>
        <v>0</v>
      </c>
      <c r="F316" s="142">
        <f t="shared" si="44"/>
        <v>0</v>
      </c>
      <c r="G316" s="142">
        <f t="shared" si="44"/>
        <v>65163.111170000004</v>
      </c>
      <c r="H316" s="142">
        <f t="shared" si="44"/>
        <v>65163.111170000004</v>
      </c>
      <c r="I316" s="98"/>
      <c r="J316" s="548"/>
      <c r="K316" s="548"/>
      <c r="L316" s="554"/>
      <c r="M316" s="554"/>
      <c r="N316" s="562"/>
      <c r="O316" s="561"/>
      <c r="P316" s="83"/>
      <c r="Q316" s="84"/>
      <c r="R316" s="84"/>
      <c r="S316" s="84"/>
      <c r="T316" s="84"/>
      <c r="U316" s="84"/>
      <c r="V316" s="84"/>
      <c r="W316" s="84"/>
      <c r="X316" s="84"/>
      <c r="Y316" s="84"/>
      <c r="Z316" s="84"/>
      <c r="AA316" s="84"/>
      <c r="AB316" s="84"/>
      <c r="AC316" s="84"/>
      <c r="AD316" s="84"/>
      <c r="AE316" s="84"/>
      <c r="AF316" s="84"/>
      <c r="AG316" s="85"/>
      <c r="AH316" s="133"/>
      <c r="AI316" s="100"/>
      <c r="AM316" s="51"/>
      <c r="AN316" s="53"/>
    </row>
    <row r="317" spans="1:40" ht="12.75" customHeight="1">
      <c r="A317" s="537" t="s">
        <v>28</v>
      </c>
      <c r="B317" s="537"/>
      <c r="C317" s="141">
        <f>SUM(D317:F317)</f>
        <v>400</v>
      </c>
      <c r="D317" s="142">
        <f aca="true" t="shared" si="45" ref="D317:H319">D326+D333+D340+D347+D354+D361</f>
        <v>400</v>
      </c>
      <c r="E317" s="142">
        <f t="shared" si="45"/>
        <v>0</v>
      </c>
      <c r="F317" s="142">
        <f t="shared" si="45"/>
        <v>0</v>
      </c>
      <c r="G317" s="142">
        <f t="shared" si="45"/>
        <v>400</v>
      </c>
      <c r="H317" s="142">
        <f t="shared" si="45"/>
        <v>400</v>
      </c>
      <c r="I317" s="98"/>
      <c r="J317" s="548"/>
      <c r="K317" s="548"/>
      <c r="L317" s="554"/>
      <c r="M317" s="554"/>
      <c r="N317" s="562"/>
      <c r="O317" s="561"/>
      <c r="P317" s="83"/>
      <c r="Q317" s="84"/>
      <c r="R317" s="84"/>
      <c r="S317" s="84"/>
      <c r="T317" s="84"/>
      <c r="U317" s="84"/>
      <c r="V317" s="84"/>
      <c r="W317" s="84"/>
      <c r="X317" s="84"/>
      <c r="Y317" s="84"/>
      <c r="Z317" s="84"/>
      <c r="AA317" s="84"/>
      <c r="AB317" s="84"/>
      <c r="AC317" s="84"/>
      <c r="AD317" s="84"/>
      <c r="AE317" s="84"/>
      <c r="AF317" s="84"/>
      <c r="AG317" s="85"/>
      <c r="AH317" s="133"/>
      <c r="AI317" s="100"/>
      <c r="AM317" s="51"/>
      <c r="AN317" s="53">
        <f t="shared" si="39"/>
        <v>100</v>
      </c>
    </row>
    <row r="318" spans="1:40" ht="12.75" customHeight="1">
      <c r="A318" s="537" t="s">
        <v>29</v>
      </c>
      <c r="B318" s="537"/>
      <c r="C318" s="141">
        <f>SUM(D318:F318)</f>
        <v>65749.44292</v>
      </c>
      <c r="D318" s="142">
        <f>D327+D334+D341+D348+D355+D362</f>
        <v>65749.44292</v>
      </c>
      <c r="E318" s="142">
        <f t="shared" si="45"/>
        <v>0</v>
      </c>
      <c r="F318" s="142">
        <f t="shared" si="45"/>
        <v>0</v>
      </c>
      <c r="G318" s="142">
        <f>G327+G334+G341+G348+G355+G362</f>
        <v>64763.111170000004</v>
      </c>
      <c r="H318" s="142">
        <f>H327+H334+H341+H348+H355+H362</f>
        <v>64763.111170000004</v>
      </c>
      <c r="I318" s="98"/>
      <c r="J318" s="548"/>
      <c r="K318" s="548"/>
      <c r="L318" s="554"/>
      <c r="M318" s="554"/>
      <c r="N318" s="562"/>
      <c r="O318" s="561"/>
      <c r="P318" s="83"/>
      <c r="Q318" s="84"/>
      <c r="R318" s="84"/>
      <c r="S318" s="84"/>
      <c r="T318" s="84"/>
      <c r="U318" s="84"/>
      <c r="V318" s="84"/>
      <c r="W318" s="84"/>
      <c r="X318" s="84"/>
      <c r="Y318" s="84"/>
      <c r="Z318" s="84"/>
      <c r="AA318" s="84"/>
      <c r="AB318" s="84"/>
      <c r="AC318" s="84"/>
      <c r="AD318" s="84"/>
      <c r="AE318" s="84"/>
      <c r="AF318" s="84"/>
      <c r="AG318" s="85"/>
      <c r="AH318" s="133"/>
      <c r="AI318" s="100"/>
      <c r="AM318" s="51"/>
      <c r="AN318" s="53">
        <f t="shared" si="39"/>
        <v>98.49986295518868</v>
      </c>
    </row>
    <row r="319" spans="1:40" ht="12.75" customHeight="1">
      <c r="A319" s="537" t="s">
        <v>30</v>
      </c>
      <c r="B319" s="537"/>
      <c r="C319" s="141">
        <f>SUM(D319:F319)</f>
        <v>0</v>
      </c>
      <c r="D319" s="142">
        <f t="shared" si="45"/>
        <v>0</v>
      </c>
      <c r="E319" s="142">
        <f t="shared" si="45"/>
        <v>0</v>
      </c>
      <c r="F319" s="142">
        <f t="shared" si="45"/>
        <v>0</v>
      </c>
      <c r="G319" s="142">
        <f t="shared" si="45"/>
        <v>0</v>
      </c>
      <c r="H319" s="142">
        <f t="shared" si="45"/>
        <v>0</v>
      </c>
      <c r="I319" s="98"/>
      <c r="J319" s="548"/>
      <c r="K319" s="548"/>
      <c r="L319" s="554"/>
      <c r="M319" s="554"/>
      <c r="N319" s="562"/>
      <c r="O319" s="561"/>
      <c r="P319" s="86"/>
      <c r="Q319" s="87"/>
      <c r="R319" s="87"/>
      <c r="S319" s="87"/>
      <c r="T319" s="87"/>
      <c r="U319" s="87"/>
      <c r="V319" s="87"/>
      <c r="W319" s="87"/>
      <c r="X319" s="87"/>
      <c r="Y319" s="87"/>
      <c r="Z319" s="87"/>
      <c r="AA319" s="87"/>
      <c r="AB319" s="87"/>
      <c r="AC319" s="87"/>
      <c r="AD319" s="87"/>
      <c r="AE319" s="87"/>
      <c r="AF319" s="87"/>
      <c r="AG319" s="88"/>
      <c r="AH319" s="133"/>
      <c r="AI319" s="100"/>
      <c r="AM319" s="51"/>
      <c r="AN319" s="53"/>
    </row>
    <row r="320" spans="1:40" ht="12.75" customHeight="1" hidden="1">
      <c r="A320" s="537" t="s">
        <v>39</v>
      </c>
      <c r="B320" s="537"/>
      <c r="C320" s="141">
        <f>SUM(D320:F320)</f>
        <v>0</v>
      </c>
      <c r="D320" s="142">
        <f>D329+D336+D343+D350+D357+D364</f>
        <v>0</v>
      </c>
      <c r="E320" s="142"/>
      <c r="F320" s="142"/>
      <c r="G320" s="142"/>
      <c r="H320" s="142"/>
      <c r="I320" s="98"/>
      <c r="J320" s="101"/>
      <c r="K320" s="101"/>
      <c r="L320" s="36"/>
      <c r="M320" s="36"/>
      <c r="N320" s="76"/>
      <c r="O320" s="77"/>
      <c r="P320" s="116"/>
      <c r="Q320" s="117"/>
      <c r="R320" s="117"/>
      <c r="S320" s="117"/>
      <c r="T320" s="117"/>
      <c r="U320" s="117"/>
      <c r="V320" s="117"/>
      <c r="W320" s="117"/>
      <c r="X320" s="117"/>
      <c r="Y320" s="117"/>
      <c r="Z320" s="117"/>
      <c r="AA320" s="117"/>
      <c r="AB320" s="117"/>
      <c r="AC320" s="117"/>
      <c r="AD320" s="117"/>
      <c r="AE320" s="117"/>
      <c r="AF320" s="117"/>
      <c r="AG320" s="117"/>
      <c r="AH320" s="136"/>
      <c r="AI320" s="100"/>
      <c r="AM320" s="51"/>
      <c r="AN320" s="53" t="e">
        <f t="shared" si="39"/>
        <v>#DIV/0!</v>
      </c>
    </row>
    <row r="321" spans="1:40" ht="12.75" customHeight="1" hidden="1">
      <c r="A321" s="537" t="s">
        <v>40</v>
      </c>
      <c r="B321" s="537"/>
      <c r="C321" s="141">
        <f>SUM(D321:F321)</f>
        <v>0</v>
      </c>
      <c r="D321" s="142">
        <f>D330+D337+D344+D351+D358+D365</f>
        <v>0</v>
      </c>
      <c r="E321" s="142"/>
      <c r="F321" s="142"/>
      <c r="G321" s="142"/>
      <c r="H321" s="142"/>
      <c r="I321" s="98"/>
      <c r="J321" s="101"/>
      <c r="K321" s="101"/>
      <c r="L321" s="36"/>
      <c r="M321" s="36"/>
      <c r="N321" s="76"/>
      <c r="O321" s="77"/>
      <c r="P321" s="83"/>
      <c r="Q321" s="84"/>
      <c r="R321" s="84"/>
      <c r="S321" s="84"/>
      <c r="T321" s="84"/>
      <c r="U321" s="84"/>
      <c r="V321" s="84"/>
      <c r="W321" s="84"/>
      <c r="X321" s="84"/>
      <c r="Y321" s="84"/>
      <c r="Z321" s="84"/>
      <c r="AA321" s="84"/>
      <c r="AB321" s="84"/>
      <c r="AC321" s="84"/>
      <c r="AD321" s="84"/>
      <c r="AE321" s="84"/>
      <c r="AF321" s="84"/>
      <c r="AG321" s="84"/>
      <c r="AH321" s="136"/>
      <c r="AI321" s="100"/>
      <c r="AM321" s="51"/>
      <c r="AN321" s="53" t="e">
        <f t="shared" si="39"/>
        <v>#DIV/0!</v>
      </c>
    </row>
    <row r="322" spans="1:40" ht="12.75" customHeight="1" hidden="1">
      <c r="A322" s="140"/>
      <c r="B322" s="89" t="s">
        <v>226</v>
      </c>
      <c r="C322" s="72"/>
      <c r="D322" s="91" t="s">
        <v>34</v>
      </c>
      <c r="E322" s="73"/>
      <c r="F322" s="73"/>
      <c r="G322" s="73"/>
      <c r="H322" s="73"/>
      <c r="I322" s="36" t="s">
        <v>34</v>
      </c>
      <c r="J322" s="75" t="s">
        <v>37</v>
      </c>
      <c r="K322" s="36" t="s">
        <v>34</v>
      </c>
      <c r="L322" s="36" t="s">
        <v>34</v>
      </c>
      <c r="M322" s="36" t="s">
        <v>117</v>
      </c>
      <c r="N322" s="76"/>
      <c r="O322" s="77"/>
      <c r="P322" s="83"/>
      <c r="Q322" s="84"/>
      <c r="R322" s="84"/>
      <c r="S322" s="84"/>
      <c r="T322" s="84"/>
      <c r="U322" s="84"/>
      <c r="V322" s="84"/>
      <c r="W322" s="84"/>
      <c r="X322" s="84"/>
      <c r="Y322" s="84"/>
      <c r="Z322" s="84"/>
      <c r="AA322" s="84"/>
      <c r="AB322" s="84"/>
      <c r="AC322" s="84"/>
      <c r="AD322" s="84"/>
      <c r="AE322" s="84"/>
      <c r="AF322" s="84"/>
      <c r="AG322" s="84"/>
      <c r="AH322" s="136"/>
      <c r="AI322" s="100"/>
      <c r="AM322" s="51"/>
      <c r="AN322" s="53" t="e">
        <f t="shared" si="39"/>
        <v>#VALUE!</v>
      </c>
    </row>
    <row r="323" spans="1:40" ht="71.25" customHeight="1">
      <c r="A323" s="140"/>
      <c r="B323" s="137" t="s">
        <v>227</v>
      </c>
      <c r="C323" s="36" t="s">
        <v>34</v>
      </c>
      <c r="D323" s="91"/>
      <c r="E323" s="91" t="s">
        <v>34</v>
      </c>
      <c r="F323" s="91" t="s">
        <v>34</v>
      </c>
      <c r="G323" s="91" t="s">
        <v>34</v>
      </c>
      <c r="H323" s="91" t="s">
        <v>34</v>
      </c>
      <c r="I323" s="75" t="s">
        <v>37</v>
      </c>
      <c r="J323" s="36" t="s">
        <v>34</v>
      </c>
      <c r="K323" s="36" t="s">
        <v>34</v>
      </c>
      <c r="L323" s="36"/>
      <c r="M323" s="121">
        <v>42369</v>
      </c>
      <c r="N323" s="122"/>
      <c r="O323" s="77"/>
      <c r="P323" s="123"/>
      <c r="Q323" s="124"/>
      <c r="R323" s="124"/>
      <c r="S323" s="124"/>
      <c r="T323" s="124"/>
      <c r="U323" s="124"/>
      <c r="V323" s="124"/>
      <c r="W323" s="124"/>
      <c r="X323" s="124"/>
      <c r="Y323" s="124"/>
      <c r="Z323" s="124"/>
      <c r="AA323" s="124"/>
      <c r="AB323" s="124"/>
      <c r="AC323" s="124"/>
      <c r="AD323" s="124"/>
      <c r="AE323" s="124"/>
      <c r="AF323" s="124"/>
      <c r="AG323" s="124"/>
      <c r="AH323" s="124"/>
      <c r="AI323" s="124"/>
      <c r="AJ323" s="124" t="s">
        <v>50</v>
      </c>
      <c r="AK323" s="124"/>
      <c r="AL323" s="124"/>
      <c r="AM323" s="124"/>
      <c r="AN323" s="125"/>
    </row>
    <row r="324" spans="1:40" ht="62.25" customHeight="1">
      <c r="A324" s="70" t="s">
        <v>228</v>
      </c>
      <c r="B324" s="71" t="s">
        <v>229</v>
      </c>
      <c r="C324" s="72"/>
      <c r="D324" s="73"/>
      <c r="E324" s="73"/>
      <c r="F324" s="73"/>
      <c r="G324" s="73"/>
      <c r="H324" s="73"/>
      <c r="I324" s="541" t="s">
        <v>230</v>
      </c>
      <c r="J324" s="556" t="s">
        <v>194</v>
      </c>
      <c r="K324" s="548" t="s">
        <v>231</v>
      </c>
      <c r="L324" s="554" t="s">
        <v>48</v>
      </c>
      <c r="M324" s="554" t="s">
        <v>49</v>
      </c>
      <c r="N324" s="560">
        <v>1121.3316</v>
      </c>
      <c r="O324" s="561"/>
      <c r="P324" s="83"/>
      <c r="Q324" s="84" t="s">
        <v>50</v>
      </c>
      <c r="R324" s="84" t="s">
        <v>50</v>
      </c>
      <c r="S324" s="84" t="s">
        <v>50</v>
      </c>
      <c r="T324" s="84"/>
      <c r="U324" s="84"/>
      <c r="V324" s="84" t="s">
        <v>50</v>
      </c>
      <c r="W324" s="84" t="s">
        <v>50</v>
      </c>
      <c r="X324" s="84" t="s">
        <v>50</v>
      </c>
      <c r="Y324" s="84" t="s">
        <v>50</v>
      </c>
      <c r="Z324" s="84" t="s">
        <v>50</v>
      </c>
      <c r="AA324" s="84" t="s">
        <v>50</v>
      </c>
      <c r="AB324" s="84" t="s">
        <v>50</v>
      </c>
      <c r="AC324" s="84" t="s">
        <v>50</v>
      </c>
      <c r="AD324" s="84" t="s">
        <v>50</v>
      </c>
      <c r="AE324" s="84" t="s">
        <v>50</v>
      </c>
      <c r="AF324" s="84" t="s">
        <v>50</v>
      </c>
      <c r="AG324" s="84" t="s">
        <v>50</v>
      </c>
      <c r="AH324" s="136"/>
      <c r="AI324" s="100"/>
      <c r="AM324" s="51"/>
      <c r="AN324" s="53"/>
    </row>
    <row r="325" spans="1:40" ht="12.75" customHeight="1">
      <c r="A325" s="537" t="s">
        <v>27</v>
      </c>
      <c r="B325" s="537"/>
      <c r="C325" s="72">
        <f aca="true" t="shared" si="46" ref="C325:H325">SUM(C326:C329)</f>
        <v>2262.2675999999997</v>
      </c>
      <c r="D325" s="73">
        <f t="shared" si="46"/>
        <v>2262.2675999999997</v>
      </c>
      <c r="E325" s="73">
        <f t="shared" si="46"/>
        <v>0</v>
      </c>
      <c r="F325" s="73">
        <f t="shared" si="46"/>
        <v>0</v>
      </c>
      <c r="G325" s="73">
        <f t="shared" si="46"/>
        <v>2240.3776</v>
      </c>
      <c r="H325" s="73">
        <f t="shared" si="46"/>
        <v>2240.3776</v>
      </c>
      <c r="I325" s="541"/>
      <c r="J325" s="556"/>
      <c r="K325" s="548"/>
      <c r="L325" s="554"/>
      <c r="M325" s="554"/>
      <c r="N325" s="560"/>
      <c r="O325" s="561"/>
      <c r="P325" s="83"/>
      <c r="Q325" s="84"/>
      <c r="R325" s="84"/>
      <c r="S325" s="84"/>
      <c r="T325" s="84"/>
      <c r="U325" s="84"/>
      <c r="V325" s="84"/>
      <c r="W325" s="84"/>
      <c r="X325" s="84"/>
      <c r="Y325" s="84"/>
      <c r="Z325" s="84"/>
      <c r="AA325" s="84"/>
      <c r="AB325" s="84"/>
      <c r="AC325" s="84"/>
      <c r="AD325" s="84"/>
      <c r="AE325" s="84"/>
      <c r="AF325" s="84"/>
      <c r="AG325" s="84"/>
      <c r="AH325" s="136"/>
      <c r="AI325" s="100"/>
      <c r="AM325" s="51"/>
      <c r="AN325" s="53"/>
    </row>
    <row r="326" spans="1:40" ht="12.75" customHeight="1" hidden="1">
      <c r="A326" s="537" t="s">
        <v>28</v>
      </c>
      <c r="B326" s="537"/>
      <c r="C326" s="72">
        <f>SUM(D326:F326)</f>
        <v>0</v>
      </c>
      <c r="D326" s="73"/>
      <c r="E326" s="73"/>
      <c r="F326" s="73"/>
      <c r="G326" s="73"/>
      <c r="H326" s="73"/>
      <c r="I326" s="541"/>
      <c r="J326" s="556"/>
      <c r="K326" s="548"/>
      <c r="L326" s="554"/>
      <c r="M326" s="554"/>
      <c r="N326" s="560"/>
      <c r="O326" s="561"/>
      <c r="P326" s="83"/>
      <c r="Q326" s="84"/>
      <c r="R326" s="84"/>
      <c r="S326" s="84"/>
      <c r="T326" s="84"/>
      <c r="U326" s="84"/>
      <c r="V326" s="84"/>
      <c r="W326" s="84"/>
      <c r="X326" s="84"/>
      <c r="Y326" s="84"/>
      <c r="Z326" s="84"/>
      <c r="AA326" s="84"/>
      <c r="AB326" s="84"/>
      <c r="AC326" s="84"/>
      <c r="AD326" s="84"/>
      <c r="AE326" s="84"/>
      <c r="AF326" s="84"/>
      <c r="AG326" s="84"/>
      <c r="AH326" s="136"/>
      <c r="AI326" s="100"/>
      <c r="AM326" s="51"/>
      <c r="AN326" s="53" t="e">
        <f t="shared" si="39"/>
        <v>#DIV/0!</v>
      </c>
    </row>
    <row r="327" spans="1:40" ht="45.75" customHeight="1">
      <c r="A327" s="537" t="s">
        <v>29</v>
      </c>
      <c r="B327" s="537"/>
      <c r="C327" s="72">
        <f>SUM(D327:F327)</f>
        <v>2262.2675999999997</v>
      </c>
      <c r="D327" s="73">
        <f>2258.2996+3.968</f>
        <v>2262.2675999999997</v>
      </c>
      <c r="E327" s="73"/>
      <c r="F327" s="73"/>
      <c r="G327" s="73">
        <f>2236.4096+3.968</f>
        <v>2240.3776</v>
      </c>
      <c r="H327" s="73">
        <f>G327</f>
        <v>2240.3776</v>
      </c>
      <c r="I327" s="541"/>
      <c r="J327" s="556"/>
      <c r="K327" s="548"/>
      <c r="L327" s="554"/>
      <c r="M327" s="554"/>
      <c r="N327" s="560"/>
      <c r="O327" s="561"/>
      <c r="P327" s="83"/>
      <c r="Q327" s="84"/>
      <c r="R327" s="84"/>
      <c r="S327" s="84"/>
      <c r="T327" s="84"/>
      <c r="U327" s="84"/>
      <c r="V327" s="84"/>
      <c r="W327" s="84"/>
      <c r="X327" s="84"/>
      <c r="Y327" s="84"/>
      <c r="Z327" s="84"/>
      <c r="AA327" s="84"/>
      <c r="AB327" s="84"/>
      <c r="AC327" s="84"/>
      <c r="AD327" s="84"/>
      <c r="AE327" s="84"/>
      <c r="AF327" s="84"/>
      <c r="AG327" s="84"/>
      <c r="AH327" s="136"/>
      <c r="AI327" s="100"/>
      <c r="AM327" s="51"/>
      <c r="AN327" s="53">
        <f t="shared" si="39"/>
        <v>99.03238679632771</v>
      </c>
    </row>
    <row r="328" spans="1:40" ht="12.75" customHeight="1" hidden="1">
      <c r="A328" s="537" t="s">
        <v>30</v>
      </c>
      <c r="B328" s="537"/>
      <c r="C328" s="72">
        <f>SUM(D328:F328)</f>
        <v>0</v>
      </c>
      <c r="D328" s="73"/>
      <c r="E328" s="73"/>
      <c r="F328" s="73"/>
      <c r="G328" s="73"/>
      <c r="H328" s="73"/>
      <c r="I328" s="541"/>
      <c r="J328" s="556"/>
      <c r="K328" s="548"/>
      <c r="L328" s="36"/>
      <c r="M328" s="36"/>
      <c r="N328" s="560"/>
      <c r="O328" s="561"/>
      <c r="P328" s="83"/>
      <c r="Q328" s="84"/>
      <c r="R328" s="84"/>
      <c r="S328" s="84"/>
      <c r="T328" s="84"/>
      <c r="U328" s="84"/>
      <c r="V328" s="84"/>
      <c r="W328" s="84"/>
      <c r="X328" s="84"/>
      <c r="Y328" s="84"/>
      <c r="Z328" s="84"/>
      <c r="AA328" s="84"/>
      <c r="AB328" s="84"/>
      <c r="AC328" s="84"/>
      <c r="AD328" s="84"/>
      <c r="AE328" s="84"/>
      <c r="AF328" s="84"/>
      <c r="AG328" s="84"/>
      <c r="AH328" s="136"/>
      <c r="AI328" s="100"/>
      <c r="AM328" s="51"/>
      <c r="AN328" s="53" t="e">
        <f t="shared" si="39"/>
        <v>#DIV/0!</v>
      </c>
    </row>
    <row r="329" spans="1:40" ht="12.75" customHeight="1" hidden="1">
      <c r="A329" s="537" t="s">
        <v>39</v>
      </c>
      <c r="B329" s="537"/>
      <c r="C329" s="72">
        <f>SUM(D329:F329)</f>
        <v>0</v>
      </c>
      <c r="D329" s="73"/>
      <c r="E329" s="73"/>
      <c r="F329" s="73"/>
      <c r="G329" s="73"/>
      <c r="H329" s="73"/>
      <c r="I329" s="98"/>
      <c r="J329" s="556"/>
      <c r="K329" s="31"/>
      <c r="L329" s="36"/>
      <c r="M329" s="36"/>
      <c r="N329" s="76"/>
      <c r="O329" s="77"/>
      <c r="P329" s="83"/>
      <c r="Q329" s="84"/>
      <c r="R329" s="84"/>
      <c r="S329" s="84"/>
      <c r="T329" s="84"/>
      <c r="U329" s="84"/>
      <c r="V329" s="84"/>
      <c r="W329" s="84"/>
      <c r="X329" s="84"/>
      <c r="Y329" s="84"/>
      <c r="Z329" s="84"/>
      <c r="AA329" s="84"/>
      <c r="AB329" s="84"/>
      <c r="AC329" s="84"/>
      <c r="AD329" s="84"/>
      <c r="AE329" s="84"/>
      <c r="AF329" s="84"/>
      <c r="AG329" s="84"/>
      <c r="AH329" s="136"/>
      <c r="AI329" s="100"/>
      <c r="AM329" s="51"/>
      <c r="AN329" s="53" t="e">
        <f t="shared" si="39"/>
        <v>#DIV/0!</v>
      </c>
    </row>
    <row r="330" spans="1:40" ht="12.75" customHeight="1" hidden="1">
      <c r="A330" s="537" t="s">
        <v>40</v>
      </c>
      <c r="B330" s="537"/>
      <c r="C330" s="72">
        <f>SUM(D330:F330)</f>
        <v>0</v>
      </c>
      <c r="D330" s="73"/>
      <c r="E330" s="73"/>
      <c r="F330" s="73"/>
      <c r="G330" s="73"/>
      <c r="H330" s="73"/>
      <c r="I330" s="98"/>
      <c r="J330" s="556"/>
      <c r="K330" s="31"/>
      <c r="L330" s="36"/>
      <c r="M330" s="36"/>
      <c r="N330" s="76"/>
      <c r="O330" s="77"/>
      <c r="P330" s="115"/>
      <c r="Q330" s="126"/>
      <c r="R330" s="126"/>
      <c r="S330" s="126"/>
      <c r="T330" s="126"/>
      <c r="U330" s="126"/>
      <c r="V330" s="126"/>
      <c r="W330" s="126"/>
      <c r="X330" s="126"/>
      <c r="Y330" s="126"/>
      <c r="Z330" s="126"/>
      <c r="AA330" s="126"/>
      <c r="AB330" s="126"/>
      <c r="AC330" s="126"/>
      <c r="AD330" s="126"/>
      <c r="AE330" s="126"/>
      <c r="AF330" s="126"/>
      <c r="AG330" s="126"/>
      <c r="AH330" s="136"/>
      <c r="AI330" s="100"/>
      <c r="AM330" s="51"/>
      <c r="AN330" s="53" t="e">
        <f t="shared" si="39"/>
        <v>#DIV/0!</v>
      </c>
    </row>
    <row r="331" spans="1:40" ht="33.75" customHeight="1">
      <c r="A331" s="70" t="s">
        <v>232</v>
      </c>
      <c r="B331" s="71" t="s">
        <v>233</v>
      </c>
      <c r="C331" s="72"/>
      <c r="D331" s="73"/>
      <c r="E331" s="73"/>
      <c r="F331" s="73"/>
      <c r="G331" s="73"/>
      <c r="H331" s="73"/>
      <c r="I331" s="541" t="s">
        <v>220</v>
      </c>
      <c r="J331" s="548" t="s">
        <v>94</v>
      </c>
      <c r="K331" s="548" t="s">
        <v>234</v>
      </c>
      <c r="L331" s="554" t="s">
        <v>235</v>
      </c>
      <c r="M331" s="554" t="s">
        <v>49</v>
      </c>
      <c r="N331" s="560"/>
      <c r="O331" s="561"/>
      <c r="P331" s="78"/>
      <c r="Q331" s="79"/>
      <c r="R331" s="79" t="s">
        <v>50</v>
      </c>
      <c r="S331" s="79" t="s">
        <v>50</v>
      </c>
      <c r="T331" s="79"/>
      <c r="U331" s="79"/>
      <c r="V331" s="79"/>
      <c r="W331" s="79"/>
      <c r="X331" s="79"/>
      <c r="Y331" s="79"/>
      <c r="Z331" s="79"/>
      <c r="AA331" s="79" t="s">
        <v>50</v>
      </c>
      <c r="AB331" s="79"/>
      <c r="AC331" s="79"/>
      <c r="AD331" s="79"/>
      <c r="AE331" s="79" t="s">
        <v>50</v>
      </c>
      <c r="AF331" s="79"/>
      <c r="AG331" s="80"/>
      <c r="AH331" s="133"/>
      <c r="AI331" s="100"/>
      <c r="AM331" s="51"/>
      <c r="AN331" s="53"/>
    </row>
    <row r="332" spans="1:40" ht="12.75" customHeight="1">
      <c r="A332" s="537" t="s">
        <v>27</v>
      </c>
      <c r="B332" s="537"/>
      <c r="C332" s="72">
        <f aca="true" t="shared" si="47" ref="C332:H332">SUM(C333:C337)</f>
        <v>900</v>
      </c>
      <c r="D332" s="73">
        <f t="shared" si="47"/>
        <v>900</v>
      </c>
      <c r="E332" s="73">
        <f t="shared" si="47"/>
        <v>0</v>
      </c>
      <c r="F332" s="73">
        <f t="shared" si="47"/>
        <v>0</v>
      </c>
      <c r="G332" s="73">
        <f>SUM(G333:G337)</f>
        <v>900</v>
      </c>
      <c r="H332" s="73">
        <f t="shared" si="47"/>
        <v>900</v>
      </c>
      <c r="I332" s="541"/>
      <c r="J332" s="548"/>
      <c r="K332" s="548"/>
      <c r="L332" s="554"/>
      <c r="M332" s="554"/>
      <c r="N332" s="560"/>
      <c r="O332" s="561"/>
      <c r="P332" s="83"/>
      <c r="Q332" s="84"/>
      <c r="R332" s="84"/>
      <c r="S332" s="84"/>
      <c r="T332" s="84"/>
      <c r="U332" s="84"/>
      <c r="V332" s="84"/>
      <c r="W332" s="84"/>
      <c r="X332" s="84"/>
      <c r="Y332" s="84"/>
      <c r="Z332" s="84"/>
      <c r="AA332" s="84"/>
      <c r="AB332" s="84"/>
      <c r="AC332" s="84"/>
      <c r="AD332" s="84"/>
      <c r="AE332" s="84"/>
      <c r="AF332" s="84"/>
      <c r="AG332" s="85"/>
      <c r="AH332" s="133"/>
      <c r="AI332" s="100"/>
      <c r="AM332" s="51"/>
      <c r="AN332" s="53"/>
    </row>
    <row r="333" spans="1:40" ht="12.75" customHeight="1">
      <c r="A333" s="537" t="s">
        <v>28</v>
      </c>
      <c r="B333" s="537"/>
      <c r="C333" s="72">
        <f>SUM(D333:F333)</f>
        <v>400</v>
      </c>
      <c r="D333" s="73">
        <v>400</v>
      </c>
      <c r="E333" s="73"/>
      <c r="F333" s="73"/>
      <c r="G333" s="73">
        <v>400</v>
      </c>
      <c r="H333" s="73">
        <v>400</v>
      </c>
      <c r="I333" s="541"/>
      <c r="J333" s="548"/>
      <c r="K333" s="548"/>
      <c r="L333" s="554"/>
      <c r="M333" s="554"/>
      <c r="N333" s="560"/>
      <c r="O333" s="561"/>
      <c r="P333" s="83"/>
      <c r="Q333" s="84"/>
      <c r="R333" s="84"/>
      <c r="S333" s="84"/>
      <c r="T333" s="84"/>
      <c r="U333" s="84"/>
      <c r="V333" s="84"/>
      <c r="W333" s="84"/>
      <c r="X333" s="84"/>
      <c r="Y333" s="84"/>
      <c r="Z333" s="84"/>
      <c r="AA333" s="84"/>
      <c r="AB333" s="84"/>
      <c r="AC333" s="84"/>
      <c r="AD333" s="84"/>
      <c r="AE333" s="84"/>
      <c r="AF333" s="84"/>
      <c r="AG333" s="85"/>
      <c r="AH333" s="133"/>
      <c r="AI333" s="100"/>
      <c r="AM333" s="51"/>
      <c r="AN333" s="53">
        <f t="shared" si="39"/>
        <v>100</v>
      </c>
    </row>
    <row r="334" spans="1:40" ht="23.25" customHeight="1">
      <c r="A334" s="537" t="s">
        <v>29</v>
      </c>
      <c r="B334" s="537"/>
      <c r="C334" s="72">
        <f>SUM(D334:F334)</f>
        <v>500</v>
      </c>
      <c r="D334" s="73">
        <v>500</v>
      </c>
      <c r="E334" s="73"/>
      <c r="F334" s="73"/>
      <c r="G334" s="73">
        <v>500</v>
      </c>
      <c r="H334" s="73">
        <v>500</v>
      </c>
      <c r="I334" s="541"/>
      <c r="J334" s="548"/>
      <c r="K334" s="548"/>
      <c r="L334" s="554"/>
      <c r="M334" s="554"/>
      <c r="N334" s="560"/>
      <c r="O334" s="561"/>
      <c r="P334" s="83"/>
      <c r="Q334" s="84"/>
      <c r="R334" s="84"/>
      <c r="S334" s="84"/>
      <c r="T334" s="84"/>
      <c r="U334" s="84"/>
      <c r="V334" s="84"/>
      <c r="W334" s="84"/>
      <c r="X334" s="84"/>
      <c r="Y334" s="84"/>
      <c r="Z334" s="84"/>
      <c r="AA334" s="84"/>
      <c r="AB334" s="84"/>
      <c r="AC334" s="84"/>
      <c r="AD334" s="84"/>
      <c r="AE334" s="84"/>
      <c r="AF334" s="84"/>
      <c r="AG334" s="85"/>
      <c r="AH334" s="133"/>
      <c r="AI334" s="100"/>
      <c r="AM334" s="51"/>
      <c r="AN334" s="53">
        <f t="shared" si="39"/>
        <v>100</v>
      </c>
    </row>
    <row r="335" spans="1:40" ht="12.75" customHeight="1" hidden="1">
      <c r="A335" s="537" t="s">
        <v>30</v>
      </c>
      <c r="B335" s="537"/>
      <c r="C335" s="72">
        <f>SUM(D335:F335)</f>
        <v>0</v>
      </c>
      <c r="D335" s="73"/>
      <c r="E335" s="73"/>
      <c r="F335" s="73"/>
      <c r="G335" s="73"/>
      <c r="H335" s="73"/>
      <c r="I335" s="541"/>
      <c r="J335" s="548"/>
      <c r="K335" s="548"/>
      <c r="L335" s="36"/>
      <c r="M335" s="36"/>
      <c r="N335" s="560"/>
      <c r="O335" s="561"/>
      <c r="P335" s="83"/>
      <c r="Q335" s="84"/>
      <c r="R335" s="84"/>
      <c r="S335" s="84"/>
      <c r="T335" s="84"/>
      <c r="U335" s="84"/>
      <c r="V335" s="84"/>
      <c r="W335" s="84"/>
      <c r="X335" s="84"/>
      <c r="Y335" s="84"/>
      <c r="Z335" s="84"/>
      <c r="AA335" s="84"/>
      <c r="AB335" s="84"/>
      <c r="AC335" s="84"/>
      <c r="AD335" s="84"/>
      <c r="AE335" s="84"/>
      <c r="AF335" s="84"/>
      <c r="AG335" s="85"/>
      <c r="AH335" s="133"/>
      <c r="AI335" s="100"/>
      <c r="AM335" s="51"/>
      <c r="AN335" s="53" t="e">
        <f t="shared" si="39"/>
        <v>#DIV/0!</v>
      </c>
    </row>
    <row r="336" spans="1:40" ht="12.75" customHeight="1" hidden="1">
      <c r="A336" s="537" t="s">
        <v>39</v>
      </c>
      <c r="B336" s="537"/>
      <c r="C336" s="72">
        <f>SUM(D336:F336)</f>
        <v>0</v>
      </c>
      <c r="D336" s="73"/>
      <c r="E336" s="73"/>
      <c r="F336" s="73"/>
      <c r="G336" s="73"/>
      <c r="H336" s="73"/>
      <c r="I336" s="98"/>
      <c r="J336" s="101"/>
      <c r="K336" s="31"/>
      <c r="L336" s="36"/>
      <c r="M336" s="36"/>
      <c r="N336" s="76"/>
      <c r="O336" s="77"/>
      <c r="P336" s="83"/>
      <c r="Q336" s="84"/>
      <c r="R336" s="84"/>
      <c r="S336" s="84"/>
      <c r="T336" s="84"/>
      <c r="U336" s="84"/>
      <c r="V336" s="84"/>
      <c r="W336" s="84"/>
      <c r="X336" s="84"/>
      <c r="Y336" s="84"/>
      <c r="Z336" s="84"/>
      <c r="AA336" s="84"/>
      <c r="AB336" s="84"/>
      <c r="AC336" s="84"/>
      <c r="AD336" s="84"/>
      <c r="AE336" s="84"/>
      <c r="AF336" s="84"/>
      <c r="AG336" s="85"/>
      <c r="AH336" s="133"/>
      <c r="AI336" s="100"/>
      <c r="AM336" s="51"/>
      <c r="AN336" s="53" t="e">
        <f t="shared" si="39"/>
        <v>#DIV/0!</v>
      </c>
    </row>
    <row r="337" spans="1:40" ht="12.75" customHeight="1" hidden="1">
      <c r="A337" s="537" t="s">
        <v>40</v>
      </c>
      <c r="B337" s="537"/>
      <c r="C337" s="72">
        <f>SUM(D337:F337)</f>
        <v>0</v>
      </c>
      <c r="D337" s="73"/>
      <c r="E337" s="73"/>
      <c r="F337" s="73"/>
      <c r="G337" s="73"/>
      <c r="H337" s="73"/>
      <c r="I337" s="98"/>
      <c r="J337" s="101"/>
      <c r="K337" s="31"/>
      <c r="L337" s="36"/>
      <c r="M337" s="36"/>
      <c r="N337" s="76"/>
      <c r="O337" s="77"/>
      <c r="P337" s="86"/>
      <c r="Q337" s="87"/>
      <c r="R337" s="87"/>
      <c r="S337" s="87"/>
      <c r="T337" s="87"/>
      <c r="U337" s="87"/>
      <c r="V337" s="87"/>
      <c r="W337" s="87"/>
      <c r="X337" s="87"/>
      <c r="Y337" s="87"/>
      <c r="Z337" s="87"/>
      <c r="AA337" s="87"/>
      <c r="AB337" s="87"/>
      <c r="AC337" s="87"/>
      <c r="AD337" s="87"/>
      <c r="AE337" s="87"/>
      <c r="AF337" s="87"/>
      <c r="AG337" s="88"/>
      <c r="AH337" s="133"/>
      <c r="AI337" s="100"/>
      <c r="AM337" s="51"/>
      <c r="AN337" s="53" t="e">
        <f t="shared" si="39"/>
        <v>#DIV/0!</v>
      </c>
    </row>
    <row r="338" spans="1:40" ht="40.5" customHeight="1">
      <c r="A338" s="70" t="s">
        <v>236</v>
      </c>
      <c r="B338" s="71" t="s">
        <v>237</v>
      </c>
      <c r="C338" s="72"/>
      <c r="D338" s="73"/>
      <c r="E338" s="73"/>
      <c r="F338" s="73"/>
      <c r="G338" s="73"/>
      <c r="H338" s="73"/>
      <c r="I338" s="541" t="s">
        <v>220</v>
      </c>
      <c r="J338" s="548" t="s">
        <v>94</v>
      </c>
      <c r="K338" s="548" t="s">
        <v>238</v>
      </c>
      <c r="L338" s="554" t="s">
        <v>132</v>
      </c>
      <c r="M338" s="554" t="s">
        <v>49</v>
      </c>
      <c r="N338" s="560"/>
      <c r="O338" s="561"/>
      <c r="P338" s="78"/>
      <c r="Q338" s="79"/>
      <c r="R338" s="79"/>
      <c r="S338" s="79" t="s">
        <v>50</v>
      </c>
      <c r="T338" s="79"/>
      <c r="U338" s="79"/>
      <c r="V338" s="79"/>
      <c r="W338" s="79"/>
      <c r="X338" s="79"/>
      <c r="Y338" s="79"/>
      <c r="Z338" s="79"/>
      <c r="AA338" s="79" t="s">
        <v>50</v>
      </c>
      <c r="AB338" s="79"/>
      <c r="AC338" s="79"/>
      <c r="AD338" s="79"/>
      <c r="AE338" s="79" t="s">
        <v>50</v>
      </c>
      <c r="AF338" s="79"/>
      <c r="AG338" s="80"/>
      <c r="AH338" s="133"/>
      <c r="AI338" s="100"/>
      <c r="AM338" s="51"/>
      <c r="AN338" s="53"/>
    </row>
    <row r="339" spans="1:40" ht="12.75" customHeight="1">
      <c r="A339" s="537" t="s">
        <v>27</v>
      </c>
      <c r="B339" s="537"/>
      <c r="C339" s="72">
        <f aca="true" t="shared" si="48" ref="C339:H339">SUM(C340:C344)</f>
        <v>400</v>
      </c>
      <c r="D339" s="73">
        <f t="shared" si="48"/>
        <v>400</v>
      </c>
      <c r="E339" s="73">
        <f t="shared" si="48"/>
        <v>0</v>
      </c>
      <c r="F339" s="73">
        <f t="shared" si="48"/>
        <v>0</v>
      </c>
      <c r="G339" s="73">
        <f t="shared" si="48"/>
        <v>400</v>
      </c>
      <c r="H339" s="73">
        <f t="shared" si="48"/>
        <v>400</v>
      </c>
      <c r="I339" s="541"/>
      <c r="J339" s="548"/>
      <c r="K339" s="548"/>
      <c r="L339" s="554"/>
      <c r="M339" s="554"/>
      <c r="N339" s="560"/>
      <c r="O339" s="561"/>
      <c r="P339" s="83"/>
      <c r="Q339" s="84"/>
      <c r="R339" s="84"/>
      <c r="S339" s="84"/>
      <c r="T339" s="84"/>
      <c r="U339" s="84"/>
      <c r="V339" s="84"/>
      <c r="W339" s="84"/>
      <c r="X339" s="84"/>
      <c r="Y339" s="84"/>
      <c r="Z339" s="84"/>
      <c r="AA339" s="84"/>
      <c r="AB339" s="84"/>
      <c r="AC339" s="84"/>
      <c r="AD339" s="84"/>
      <c r="AE339" s="84"/>
      <c r="AF339" s="84"/>
      <c r="AG339" s="85"/>
      <c r="AH339" s="133"/>
      <c r="AI339" s="100"/>
      <c r="AM339" s="51"/>
      <c r="AN339" s="53"/>
    </row>
    <row r="340" spans="1:40" ht="12.75" customHeight="1">
      <c r="A340" s="537" t="s">
        <v>28</v>
      </c>
      <c r="B340" s="537"/>
      <c r="C340" s="72">
        <f>SUM(D340:F340)</f>
        <v>0</v>
      </c>
      <c r="D340" s="73">
        <v>0</v>
      </c>
      <c r="E340" s="73"/>
      <c r="F340" s="73"/>
      <c r="G340" s="73">
        <v>0</v>
      </c>
      <c r="H340" s="73">
        <v>0</v>
      </c>
      <c r="I340" s="541"/>
      <c r="J340" s="548"/>
      <c r="K340" s="548"/>
      <c r="L340" s="554"/>
      <c r="M340" s="554"/>
      <c r="N340" s="560"/>
      <c r="O340" s="561"/>
      <c r="P340" s="83"/>
      <c r="Q340" s="84"/>
      <c r="R340" s="84"/>
      <c r="S340" s="84"/>
      <c r="T340" s="84"/>
      <c r="U340" s="84"/>
      <c r="V340" s="84"/>
      <c r="W340" s="84"/>
      <c r="X340" s="84"/>
      <c r="Y340" s="84"/>
      <c r="Z340" s="84"/>
      <c r="AA340" s="84"/>
      <c r="AB340" s="84"/>
      <c r="AC340" s="84"/>
      <c r="AD340" s="84"/>
      <c r="AE340" s="84"/>
      <c r="AF340" s="84"/>
      <c r="AG340" s="85"/>
      <c r="AH340" s="133"/>
      <c r="AI340" s="100"/>
      <c r="AM340" s="51"/>
      <c r="AN340" s="53"/>
    </row>
    <row r="341" spans="1:40" ht="12.75" customHeight="1">
      <c r="A341" s="537" t="s">
        <v>29</v>
      </c>
      <c r="B341" s="537"/>
      <c r="C341" s="72">
        <f>SUM(D341:F341)</f>
        <v>400</v>
      </c>
      <c r="D341" s="73">
        <v>400</v>
      </c>
      <c r="E341" s="73"/>
      <c r="F341" s="73"/>
      <c r="G341" s="73">
        <v>400</v>
      </c>
      <c r="H341" s="73">
        <v>400</v>
      </c>
      <c r="I341" s="541"/>
      <c r="J341" s="548"/>
      <c r="K341" s="548"/>
      <c r="L341" s="554"/>
      <c r="M341" s="554"/>
      <c r="N341" s="560"/>
      <c r="O341" s="561"/>
      <c r="P341" s="83"/>
      <c r="Q341" s="84"/>
      <c r="R341" s="84"/>
      <c r="S341" s="84"/>
      <c r="T341" s="84"/>
      <c r="U341" s="84"/>
      <c r="V341" s="84"/>
      <c r="W341" s="84"/>
      <c r="X341" s="84"/>
      <c r="Y341" s="84"/>
      <c r="Z341" s="84"/>
      <c r="AA341" s="84"/>
      <c r="AB341" s="84"/>
      <c r="AC341" s="84"/>
      <c r="AD341" s="84"/>
      <c r="AE341" s="84"/>
      <c r="AF341" s="84"/>
      <c r="AG341" s="85"/>
      <c r="AH341" s="133"/>
      <c r="AI341" s="100"/>
      <c r="AM341" s="51"/>
      <c r="AN341" s="53">
        <f t="shared" si="39"/>
        <v>100</v>
      </c>
    </row>
    <row r="342" spans="1:40" ht="12.75" customHeight="1">
      <c r="A342" s="537" t="s">
        <v>30</v>
      </c>
      <c r="B342" s="537"/>
      <c r="C342" s="72">
        <f>SUM(D342:F342)</f>
        <v>0</v>
      </c>
      <c r="D342" s="73"/>
      <c r="E342" s="73"/>
      <c r="F342" s="73"/>
      <c r="G342" s="73"/>
      <c r="H342" s="73"/>
      <c r="I342" s="541"/>
      <c r="J342" s="548"/>
      <c r="K342" s="548"/>
      <c r="L342" s="554"/>
      <c r="M342" s="554"/>
      <c r="N342" s="560"/>
      <c r="O342" s="561"/>
      <c r="P342" s="83"/>
      <c r="Q342" s="84"/>
      <c r="R342" s="84"/>
      <c r="S342" s="84"/>
      <c r="T342" s="84"/>
      <c r="U342" s="84"/>
      <c r="V342" s="84"/>
      <c r="W342" s="84"/>
      <c r="X342" s="84"/>
      <c r="Y342" s="84"/>
      <c r="Z342" s="84"/>
      <c r="AA342" s="84"/>
      <c r="AB342" s="84"/>
      <c r="AC342" s="84"/>
      <c r="AD342" s="84"/>
      <c r="AE342" s="84"/>
      <c r="AF342" s="84"/>
      <c r="AG342" s="85"/>
      <c r="AH342" s="133"/>
      <c r="AI342" s="100"/>
      <c r="AM342" s="51"/>
      <c r="AN342" s="53"/>
    </row>
    <row r="343" spans="1:40" ht="12.75" customHeight="1" hidden="1">
      <c r="A343" s="537" t="s">
        <v>39</v>
      </c>
      <c r="B343" s="537"/>
      <c r="C343" s="72">
        <f>SUM(D343:F343)</f>
        <v>0</v>
      </c>
      <c r="D343" s="73"/>
      <c r="E343" s="73"/>
      <c r="F343" s="73"/>
      <c r="G343" s="73"/>
      <c r="H343" s="73"/>
      <c r="I343" s="98"/>
      <c r="J343" s="548"/>
      <c r="K343" s="31"/>
      <c r="L343" s="36"/>
      <c r="M343" s="36"/>
      <c r="N343" s="76"/>
      <c r="O343" s="77"/>
      <c r="P343" s="83"/>
      <c r="Q343" s="84"/>
      <c r="R343" s="84"/>
      <c r="S343" s="84"/>
      <c r="T343" s="84"/>
      <c r="U343" s="84"/>
      <c r="V343" s="84"/>
      <c r="W343" s="84"/>
      <c r="X343" s="84"/>
      <c r="Y343" s="84"/>
      <c r="Z343" s="84"/>
      <c r="AA343" s="84"/>
      <c r="AB343" s="84"/>
      <c r="AC343" s="84"/>
      <c r="AD343" s="84"/>
      <c r="AE343" s="84"/>
      <c r="AF343" s="84"/>
      <c r="AG343" s="85"/>
      <c r="AH343" s="133"/>
      <c r="AI343" s="100"/>
      <c r="AM343" s="51"/>
      <c r="AN343" s="53" t="e">
        <f t="shared" si="39"/>
        <v>#DIV/0!</v>
      </c>
    </row>
    <row r="344" spans="1:40" ht="12.75" customHeight="1" hidden="1">
      <c r="A344" s="537" t="s">
        <v>40</v>
      </c>
      <c r="B344" s="537"/>
      <c r="C344" s="72">
        <f>SUM(D344:F344)</f>
        <v>0</v>
      </c>
      <c r="D344" s="73"/>
      <c r="E344" s="73"/>
      <c r="F344" s="73"/>
      <c r="G344" s="73"/>
      <c r="H344" s="73"/>
      <c r="I344" s="98"/>
      <c r="J344" s="548"/>
      <c r="K344" s="31"/>
      <c r="L344" s="36"/>
      <c r="M344" s="36"/>
      <c r="N344" s="76"/>
      <c r="O344" s="77"/>
      <c r="P344" s="86"/>
      <c r="Q344" s="87"/>
      <c r="R344" s="87"/>
      <c r="S344" s="87"/>
      <c r="T344" s="87"/>
      <c r="U344" s="87"/>
      <c r="V344" s="87"/>
      <c r="W344" s="87"/>
      <c r="X344" s="87"/>
      <c r="Y344" s="87"/>
      <c r="Z344" s="87"/>
      <c r="AA344" s="87"/>
      <c r="AB344" s="87"/>
      <c r="AC344" s="87"/>
      <c r="AD344" s="87"/>
      <c r="AE344" s="87"/>
      <c r="AF344" s="87"/>
      <c r="AG344" s="88"/>
      <c r="AH344" s="133"/>
      <c r="AI344" s="100"/>
      <c r="AM344" s="51"/>
      <c r="AN344" s="53" t="e">
        <f t="shared" si="39"/>
        <v>#DIV/0!</v>
      </c>
    </row>
    <row r="345" spans="1:40" ht="48" customHeight="1">
      <c r="A345" s="70" t="s">
        <v>239</v>
      </c>
      <c r="B345" s="71" t="s">
        <v>240</v>
      </c>
      <c r="C345" s="72"/>
      <c r="D345" s="73"/>
      <c r="E345" s="73"/>
      <c r="F345" s="73"/>
      <c r="G345" s="73"/>
      <c r="H345" s="73"/>
      <c r="I345" s="541" t="s">
        <v>198</v>
      </c>
      <c r="J345" s="548" t="s">
        <v>94</v>
      </c>
      <c r="K345" s="548" t="s">
        <v>241</v>
      </c>
      <c r="L345" s="554" t="s">
        <v>90</v>
      </c>
      <c r="M345" s="554" t="s">
        <v>49</v>
      </c>
      <c r="N345" s="560">
        <v>1120</v>
      </c>
      <c r="O345" s="561"/>
      <c r="P345" s="78" t="s">
        <v>50</v>
      </c>
      <c r="Q345" s="79" t="s">
        <v>50</v>
      </c>
      <c r="R345" s="79"/>
      <c r="S345" s="79" t="s">
        <v>50</v>
      </c>
      <c r="T345" s="79" t="s">
        <v>50</v>
      </c>
      <c r="U345" s="79"/>
      <c r="V345" s="79"/>
      <c r="W345" s="79"/>
      <c r="X345" s="79"/>
      <c r="Y345" s="79"/>
      <c r="Z345" s="79" t="s">
        <v>50</v>
      </c>
      <c r="AA345" s="79" t="s">
        <v>50</v>
      </c>
      <c r="AB345" s="79"/>
      <c r="AC345" s="79"/>
      <c r="AD345" s="79" t="s">
        <v>50</v>
      </c>
      <c r="AE345" s="79" t="s">
        <v>50</v>
      </c>
      <c r="AF345" s="79"/>
      <c r="AG345" s="80"/>
      <c r="AH345" s="133"/>
      <c r="AI345" s="100"/>
      <c r="AM345" s="51"/>
      <c r="AN345" s="53"/>
    </row>
    <row r="346" spans="1:40" ht="12.75" customHeight="1">
      <c r="A346" s="537" t="s">
        <v>27</v>
      </c>
      <c r="B346" s="537"/>
      <c r="C346" s="72">
        <f aca="true" t="shared" si="49" ref="C346:H346">SUM(C347:C351)</f>
        <v>1120</v>
      </c>
      <c r="D346" s="73">
        <f t="shared" si="49"/>
        <v>1120</v>
      </c>
      <c r="E346" s="73">
        <f t="shared" si="49"/>
        <v>0</v>
      </c>
      <c r="F346" s="73">
        <f t="shared" si="49"/>
        <v>0</v>
      </c>
      <c r="G346" s="73">
        <f t="shared" si="49"/>
        <v>1120</v>
      </c>
      <c r="H346" s="73">
        <f t="shared" si="49"/>
        <v>1120</v>
      </c>
      <c r="I346" s="541"/>
      <c r="J346" s="548"/>
      <c r="K346" s="548"/>
      <c r="L346" s="554"/>
      <c r="M346" s="554"/>
      <c r="N346" s="560"/>
      <c r="O346" s="561"/>
      <c r="P346" s="83"/>
      <c r="Q346" s="84"/>
      <c r="R346" s="84"/>
      <c r="S346" s="84"/>
      <c r="T346" s="84"/>
      <c r="U346" s="84"/>
      <c r="V346" s="84"/>
      <c r="W346" s="84"/>
      <c r="X346" s="84"/>
      <c r="Y346" s="84"/>
      <c r="Z346" s="84"/>
      <c r="AA346" s="84"/>
      <c r="AB346" s="84"/>
      <c r="AC346" s="84"/>
      <c r="AD346" s="84"/>
      <c r="AE346" s="84"/>
      <c r="AF346" s="84"/>
      <c r="AG346" s="85"/>
      <c r="AH346" s="133"/>
      <c r="AI346" s="100"/>
      <c r="AM346" s="51"/>
      <c r="AN346" s="53"/>
    </row>
    <row r="347" spans="1:40" ht="12.75" customHeight="1" hidden="1">
      <c r="A347" s="537" t="s">
        <v>28</v>
      </c>
      <c r="B347" s="537"/>
      <c r="C347" s="72">
        <f>SUM(D347:F347)</f>
        <v>0</v>
      </c>
      <c r="D347" s="73"/>
      <c r="E347" s="73"/>
      <c r="F347" s="73"/>
      <c r="G347" s="73"/>
      <c r="H347" s="73"/>
      <c r="I347" s="541"/>
      <c r="J347" s="548"/>
      <c r="K347" s="548"/>
      <c r="L347" s="554"/>
      <c r="M347" s="554"/>
      <c r="N347" s="560"/>
      <c r="O347" s="561"/>
      <c r="P347" s="83"/>
      <c r="Q347" s="84"/>
      <c r="R347" s="84"/>
      <c r="S347" s="84"/>
      <c r="T347" s="84"/>
      <c r="U347" s="84"/>
      <c r="V347" s="84"/>
      <c r="W347" s="84"/>
      <c r="X347" s="84"/>
      <c r="Y347" s="84"/>
      <c r="Z347" s="84"/>
      <c r="AA347" s="84"/>
      <c r="AB347" s="84"/>
      <c r="AC347" s="84"/>
      <c r="AD347" s="84"/>
      <c r="AE347" s="84"/>
      <c r="AF347" s="84"/>
      <c r="AG347" s="85"/>
      <c r="AH347" s="133"/>
      <c r="AI347" s="100"/>
      <c r="AM347" s="51"/>
      <c r="AN347" s="53" t="e">
        <f aca="true" t="shared" si="50" ref="AN347:AN407">(H347/D347)*100</f>
        <v>#DIV/0!</v>
      </c>
    </row>
    <row r="348" spans="1:40" ht="29.25" customHeight="1">
      <c r="A348" s="537" t="s">
        <v>29</v>
      </c>
      <c r="B348" s="537"/>
      <c r="C348" s="72">
        <f>SUM(D348:F348)</f>
        <v>1120</v>
      </c>
      <c r="D348" s="73">
        <v>1120</v>
      </c>
      <c r="E348" s="73"/>
      <c r="F348" s="73"/>
      <c r="G348" s="73">
        <v>1120</v>
      </c>
      <c r="H348" s="73">
        <v>1120</v>
      </c>
      <c r="I348" s="541"/>
      <c r="J348" s="548"/>
      <c r="K348" s="548"/>
      <c r="L348" s="554"/>
      <c r="M348" s="554"/>
      <c r="N348" s="560"/>
      <c r="O348" s="561"/>
      <c r="P348" s="83"/>
      <c r="Q348" s="84"/>
      <c r="R348" s="84"/>
      <c r="S348" s="84"/>
      <c r="T348" s="84"/>
      <c r="U348" s="84"/>
      <c r="V348" s="84"/>
      <c r="W348" s="84"/>
      <c r="X348" s="84"/>
      <c r="Y348" s="84"/>
      <c r="Z348" s="84"/>
      <c r="AA348" s="84"/>
      <c r="AB348" s="84"/>
      <c r="AC348" s="84"/>
      <c r="AD348" s="84"/>
      <c r="AE348" s="84"/>
      <c r="AF348" s="84"/>
      <c r="AG348" s="85"/>
      <c r="AH348" s="133"/>
      <c r="AI348" s="100"/>
      <c r="AM348" s="51"/>
      <c r="AN348" s="53">
        <f t="shared" si="50"/>
        <v>100</v>
      </c>
    </row>
    <row r="349" spans="1:40" ht="12.75" customHeight="1" hidden="1">
      <c r="A349" s="537" t="s">
        <v>30</v>
      </c>
      <c r="B349" s="537"/>
      <c r="C349" s="72">
        <f>SUM(D349:F349)</f>
        <v>0</v>
      </c>
      <c r="D349" s="73"/>
      <c r="E349" s="73"/>
      <c r="F349" s="73"/>
      <c r="G349" s="73"/>
      <c r="H349" s="73"/>
      <c r="I349" s="541"/>
      <c r="J349" s="548"/>
      <c r="K349" s="548"/>
      <c r="L349" s="36"/>
      <c r="M349" s="36"/>
      <c r="N349" s="560"/>
      <c r="O349" s="561"/>
      <c r="P349" s="83"/>
      <c r="Q349" s="84"/>
      <c r="R349" s="84"/>
      <c r="S349" s="84"/>
      <c r="T349" s="84"/>
      <c r="U349" s="84"/>
      <c r="V349" s="84"/>
      <c r="W349" s="84"/>
      <c r="X349" s="84"/>
      <c r="Y349" s="84"/>
      <c r="Z349" s="84"/>
      <c r="AA349" s="84"/>
      <c r="AB349" s="84"/>
      <c r="AC349" s="84"/>
      <c r="AD349" s="84"/>
      <c r="AE349" s="84"/>
      <c r="AF349" s="84"/>
      <c r="AG349" s="85"/>
      <c r="AH349" s="133"/>
      <c r="AI349" s="100"/>
      <c r="AM349" s="51"/>
      <c r="AN349" s="53" t="e">
        <f t="shared" si="50"/>
        <v>#DIV/0!</v>
      </c>
    </row>
    <row r="350" spans="1:40" ht="12.75" customHeight="1" hidden="1">
      <c r="A350" s="537" t="s">
        <v>39</v>
      </c>
      <c r="B350" s="537"/>
      <c r="C350" s="72">
        <f>SUM(D350:F350)</f>
        <v>0</v>
      </c>
      <c r="D350" s="73"/>
      <c r="E350" s="73"/>
      <c r="F350" s="73"/>
      <c r="G350" s="73"/>
      <c r="H350" s="73"/>
      <c r="I350" s="98"/>
      <c r="J350" s="548"/>
      <c r="K350" s="31"/>
      <c r="L350" s="36"/>
      <c r="M350" s="36"/>
      <c r="N350" s="76"/>
      <c r="O350" s="77"/>
      <c r="P350" s="83"/>
      <c r="Q350" s="84"/>
      <c r="R350" s="84"/>
      <c r="S350" s="84"/>
      <c r="T350" s="84"/>
      <c r="U350" s="84"/>
      <c r="V350" s="84"/>
      <c r="W350" s="84"/>
      <c r="X350" s="84"/>
      <c r="Y350" s="84"/>
      <c r="Z350" s="84"/>
      <c r="AA350" s="84"/>
      <c r="AB350" s="84"/>
      <c r="AC350" s="84"/>
      <c r="AD350" s="84"/>
      <c r="AE350" s="84"/>
      <c r="AF350" s="84"/>
      <c r="AG350" s="85"/>
      <c r="AH350" s="133"/>
      <c r="AI350" s="100"/>
      <c r="AM350" s="51"/>
      <c r="AN350" s="53" t="e">
        <f t="shared" si="50"/>
        <v>#DIV/0!</v>
      </c>
    </row>
    <row r="351" spans="1:40" ht="12.75" customHeight="1" hidden="1">
      <c r="A351" s="537" t="s">
        <v>40</v>
      </c>
      <c r="B351" s="537"/>
      <c r="C351" s="72">
        <f>SUM(D351:F351)</f>
        <v>0</v>
      </c>
      <c r="D351" s="73"/>
      <c r="E351" s="73"/>
      <c r="F351" s="73"/>
      <c r="G351" s="73"/>
      <c r="H351" s="73"/>
      <c r="I351" s="98"/>
      <c r="J351" s="548"/>
      <c r="K351" s="31"/>
      <c r="L351" s="36"/>
      <c r="M351" s="36"/>
      <c r="N351" s="76"/>
      <c r="O351" s="77"/>
      <c r="P351" s="86"/>
      <c r="Q351" s="87"/>
      <c r="R351" s="87"/>
      <c r="S351" s="87"/>
      <c r="T351" s="87"/>
      <c r="U351" s="87"/>
      <c r="V351" s="87"/>
      <c r="W351" s="87"/>
      <c r="X351" s="87"/>
      <c r="Y351" s="87"/>
      <c r="Z351" s="87"/>
      <c r="AA351" s="87"/>
      <c r="AB351" s="87"/>
      <c r="AC351" s="87"/>
      <c r="AD351" s="87"/>
      <c r="AE351" s="87"/>
      <c r="AF351" s="87"/>
      <c r="AG351" s="88"/>
      <c r="AH351" s="133"/>
      <c r="AI351" s="100"/>
      <c r="AM351" s="51"/>
      <c r="AN351" s="53" t="e">
        <f t="shared" si="50"/>
        <v>#DIV/0!</v>
      </c>
    </row>
    <row r="352" spans="1:40" ht="50.25" customHeight="1">
      <c r="A352" s="70" t="s">
        <v>242</v>
      </c>
      <c r="B352" s="71" t="s">
        <v>243</v>
      </c>
      <c r="C352" s="72"/>
      <c r="D352" s="73"/>
      <c r="E352" s="73"/>
      <c r="F352" s="73"/>
      <c r="G352" s="73"/>
      <c r="H352" s="73"/>
      <c r="I352" s="541" t="s">
        <v>244</v>
      </c>
      <c r="J352" s="548" t="s">
        <v>94</v>
      </c>
      <c r="K352" s="548" t="s">
        <v>245</v>
      </c>
      <c r="L352" s="554" t="s">
        <v>132</v>
      </c>
      <c r="M352" s="554" t="s">
        <v>49</v>
      </c>
      <c r="N352" s="560">
        <v>1046.4</v>
      </c>
      <c r="O352" s="561"/>
      <c r="P352" s="78"/>
      <c r="Q352" s="79"/>
      <c r="R352" s="79"/>
      <c r="S352" s="79" t="s">
        <v>50</v>
      </c>
      <c r="T352" s="79" t="s">
        <v>50</v>
      </c>
      <c r="U352" s="79" t="s">
        <v>50</v>
      </c>
      <c r="V352" s="79" t="s">
        <v>50</v>
      </c>
      <c r="W352" s="79"/>
      <c r="X352" s="79"/>
      <c r="Y352" s="79"/>
      <c r="Z352" s="79"/>
      <c r="AA352" s="79" t="s">
        <v>50</v>
      </c>
      <c r="AB352" s="79" t="s">
        <v>50</v>
      </c>
      <c r="AC352" s="79"/>
      <c r="AD352" s="79"/>
      <c r="AE352" s="79" t="s">
        <v>50</v>
      </c>
      <c r="AF352" s="79" t="s">
        <v>50</v>
      </c>
      <c r="AG352" s="80"/>
      <c r="AH352" s="133"/>
      <c r="AI352" s="100"/>
      <c r="AM352" s="51"/>
      <c r="AN352" s="53"/>
    </row>
    <row r="353" spans="1:40" ht="12.75" customHeight="1">
      <c r="A353" s="537" t="s">
        <v>27</v>
      </c>
      <c r="B353" s="537"/>
      <c r="C353" s="72">
        <f aca="true" t="shared" si="51" ref="C353:H353">SUM(C354:C358)</f>
        <v>1050</v>
      </c>
      <c r="D353" s="73">
        <f t="shared" si="51"/>
        <v>1050</v>
      </c>
      <c r="E353" s="73">
        <f t="shared" si="51"/>
        <v>0</v>
      </c>
      <c r="F353" s="73">
        <f t="shared" si="51"/>
        <v>0</v>
      </c>
      <c r="G353" s="73">
        <f t="shared" si="51"/>
        <v>1046.4</v>
      </c>
      <c r="H353" s="73">
        <f t="shared" si="51"/>
        <v>1046.4</v>
      </c>
      <c r="I353" s="541"/>
      <c r="J353" s="548"/>
      <c r="K353" s="548"/>
      <c r="L353" s="554"/>
      <c r="M353" s="554"/>
      <c r="N353" s="560"/>
      <c r="O353" s="561"/>
      <c r="P353" s="83"/>
      <c r="Q353" s="84"/>
      <c r="R353" s="84"/>
      <c r="S353" s="84"/>
      <c r="T353" s="84"/>
      <c r="U353" s="84"/>
      <c r="V353" s="84"/>
      <c r="W353" s="84"/>
      <c r="X353" s="84"/>
      <c r="Y353" s="84"/>
      <c r="Z353" s="84"/>
      <c r="AA353" s="84"/>
      <c r="AB353" s="84"/>
      <c r="AC353" s="84"/>
      <c r="AD353" s="84"/>
      <c r="AE353" s="84"/>
      <c r="AF353" s="84"/>
      <c r="AG353" s="85"/>
      <c r="AH353" s="133"/>
      <c r="AI353" s="100"/>
      <c r="AM353" s="51"/>
      <c r="AN353" s="53"/>
    </row>
    <row r="354" spans="1:40" ht="12.75" customHeight="1" hidden="1">
      <c r="A354" s="537" t="s">
        <v>28</v>
      </c>
      <c r="B354" s="537"/>
      <c r="C354" s="72">
        <f>SUM(D354:F354)</f>
        <v>0</v>
      </c>
      <c r="D354" s="73"/>
      <c r="E354" s="73"/>
      <c r="F354" s="73"/>
      <c r="G354" s="73"/>
      <c r="H354" s="73"/>
      <c r="I354" s="541"/>
      <c r="J354" s="548"/>
      <c r="K354" s="548"/>
      <c r="L354" s="554"/>
      <c r="M354" s="554"/>
      <c r="N354" s="560"/>
      <c r="O354" s="561"/>
      <c r="P354" s="83"/>
      <c r="Q354" s="84"/>
      <c r="R354" s="84"/>
      <c r="S354" s="84"/>
      <c r="T354" s="84"/>
      <c r="U354" s="84"/>
      <c r="V354" s="84"/>
      <c r="W354" s="84"/>
      <c r="X354" s="84"/>
      <c r="Y354" s="84"/>
      <c r="Z354" s="84"/>
      <c r="AA354" s="84"/>
      <c r="AB354" s="84"/>
      <c r="AC354" s="84"/>
      <c r="AD354" s="84"/>
      <c r="AE354" s="84"/>
      <c r="AF354" s="84"/>
      <c r="AG354" s="85"/>
      <c r="AH354" s="133"/>
      <c r="AI354" s="100"/>
      <c r="AM354" s="51"/>
      <c r="AN354" s="53" t="e">
        <f t="shared" si="50"/>
        <v>#DIV/0!</v>
      </c>
    </row>
    <row r="355" spans="1:40" ht="24" customHeight="1">
      <c r="A355" s="537" t="s">
        <v>29</v>
      </c>
      <c r="B355" s="537"/>
      <c r="C355" s="72">
        <f>SUM(D355:F355)</f>
        <v>1050</v>
      </c>
      <c r="D355" s="73">
        <v>1050</v>
      </c>
      <c r="E355" s="73"/>
      <c r="F355" s="73"/>
      <c r="G355" s="73">
        <v>1046.4</v>
      </c>
      <c r="H355" s="73">
        <v>1046.4</v>
      </c>
      <c r="I355" s="541"/>
      <c r="J355" s="548"/>
      <c r="K355" s="548"/>
      <c r="L355" s="554"/>
      <c r="M355" s="554"/>
      <c r="N355" s="560"/>
      <c r="O355" s="561"/>
      <c r="P355" s="83"/>
      <c r="Q355" s="84"/>
      <c r="R355" s="84"/>
      <c r="S355" s="84"/>
      <c r="T355" s="84"/>
      <c r="U355" s="84"/>
      <c r="V355" s="84"/>
      <c r="W355" s="84"/>
      <c r="X355" s="84"/>
      <c r="Y355" s="84"/>
      <c r="Z355" s="84"/>
      <c r="AA355" s="84"/>
      <c r="AB355" s="84"/>
      <c r="AC355" s="84"/>
      <c r="AD355" s="84"/>
      <c r="AE355" s="84"/>
      <c r="AF355" s="84"/>
      <c r="AG355" s="85"/>
      <c r="AH355" s="133"/>
      <c r="AI355" s="100"/>
      <c r="AM355" s="51"/>
      <c r="AN355" s="53">
        <f t="shared" si="50"/>
        <v>99.65714285714287</v>
      </c>
    </row>
    <row r="356" spans="1:40" ht="12.75" customHeight="1" hidden="1">
      <c r="A356" s="537" t="s">
        <v>30</v>
      </c>
      <c r="B356" s="537"/>
      <c r="C356" s="72">
        <f>SUM(D356:F356)</f>
        <v>0</v>
      </c>
      <c r="D356" s="73"/>
      <c r="E356" s="73"/>
      <c r="F356" s="73"/>
      <c r="G356" s="73"/>
      <c r="H356" s="73"/>
      <c r="I356" s="541"/>
      <c r="J356" s="548"/>
      <c r="K356" s="548"/>
      <c r="L356" s="36"/>
      <c r="M356" s="36"/>
      <c r="N356" s="560"/>
      <c r="O356" s="561"/>
      <c r="P356" s="83"/>
      <c r="Q356" s="84"/>
      <c r="R356" s="84"/>
      <c r="S356" s="84"/>
      <c r="T356" s="84"/>
      <c r="U356" s="84"/>
      <c r="V356" s="84"/>
      <c r="W356" s="84"/>
      <c r="X356" s="84"/>
      <c r="Y356" s="84"/>
      <c r="Z356" s="84"/>
      <c r="AA356" s="84"/>
      <c r="AB356" s="84"/>
      <c r="AC356" s="84"/>
      <c r="AD356" s="84"/>
      <c r="AE356" s="84"/>
      <c r="AF356" s="84"/>
      <c r="AG356" s="85"/>
      <c r="AH356" s="133"/>
      <c r="AI356" s="100"/>
      <c r="AM356" s="51"/>
      <c r="AN356" s="53" t="e">
        <f t="shared" si="50"/>
        <v>#DIV/0!</v>
      </c>
    </row>
    <row r="357" spans="1:40" ht="12.75" customHeight="1" hidden="1">
      <c r="A357" s="537" t="s">
        <v>39</v>
      </c>
      <c r="B357" s="537"/>
      <c r="C357" s="72">
        <f>SUM(D357:F357)</f>
        <v>0</v>
      </c>
      <c r="D357" s="73"/>
      <c r="E357" s="73"/>
      <c r="F357" s="73"/>
      <c r="G357" s="73"/>
      <c r="H357" s="73"/>
      <c r="I357" s="98"/>
      <c r="J357" s="548"/>
      <c r="K357" s="31"/>
      <c r="L357" s="36"/>
      <c r="M357" s="36"/>
      <c r="N357" s="76"/>
      <c r="O357" s="77"/>
      <c r="P357" s="83"/>
      <c r="Q357" s="84"/>
      <c r="R357" s="84"/>
      <c r="S357" s="84"/>
      <c r="T357" s="84"/>
      <c r="U357" s="84"/>
      <c r="V357" s="84"/>
      <c r="W357" s="84"/>
      <c r="X357" s="84"/>
      <c r="Y357" s="84"/>
      <c r="Z357" s="84"/>
      <c r="AA357" s="84"/>
      <c r="AB357" s="84"/>
      <c r="AC357" s="84"/>
      <c r="AD357" s="84"/>
      <c r="AE357" s="84"/>
      <c r="AF357" s="84"/>
      <c r="AG357" s="85"/>
      <c r="AH357" s="133"/>
      <c r="AI357" s="100"/>
      <c r="AM357" s="51"/>
      <c r="AN357" s="53" t="e">
        <f t="shared" si="50"/>
        <v>#DIV/0!</v>
      </c>
    </row>
    <row r="358" spans="1:40" ht="12.75" customHeight="1" hidden="1">
      <c r="A358" s="537" t="s">
        <v>40</v>
      </c>
      <c r="B358" s="537"/>
      <c r="C358" s="72">
        <f>SUM(D358:F358)</f>
        <v>0</v>
      </c>
      <c r="D358" s="73"/>
      <c r="E358" s="73"/>
      <c r="F358" s="73"/>
      <c r="G358" s="73"/>
      <c r="H358" s="73"/>
      <c r="I358" s="98"/>
      <c r="J358" s="548"/>
      <c r="K358" s="31"/>
      <c r="L358" s="36"/>
      <c r="M358" s="36"/>
      <c r="N358" s="76"/>
      <c r="O358" s="77"/>
      <c r="P358" s="86"/>
      <c r="Q358" s="87"/>
      <c r="R358" s="87"/>
      <c r="S358" s="87"/>
      <c r="T358" s="87"/>
      <c r="U358" s="87"/>
      <c r="V358" s="87"/>
      <c r="W358" s="87"/>
      <c r="X358" s="87"/>
      <c r="Y358" s="87"/>
      <c r="Z358" s="87"/>
      <c r="AA358" s="87"/>
      <c r="AB358" s="87"/>
      <c r="AC358" s="87"/>
      <c r="AD358" s="87"/>
      <c r="AE358" s="87"/>
      <c r="AF358" s="87"/>
      <c r="AG358" s="88"/>
      <c r="AH358" s="133"/>
      <c r="AI358" s="100"/>
      <c r="AM358" s="51"/>
      <c r="AN358" s="53" t="e">
        <f t="shared" si="50"/>
        <v>#DIV/0!</v>
      </c>
    </row>
    <row r="359" spans="1:40" ht="36" customHeight="1">
      <c r="A359" s="70" t="s">
        <v>246</v>
      </c>
      <c r="B359" s="71" t="s">
        <v>247</v>
      </c>
      <c r="C359" s="72"/>
      <c r="D359" s="73"/>
      <c r="E359" s="73"/>
      <c r="F359" s="73"/>
      <c r="G359" s="73"/>
      <c r="H359" s="73"/>
      <c r="I359" s="541" t="s">
        <v>248</v>
      </c>
      <c r="J359" s="556" t="s">
        <v>54</v>
      </c>
      <c r="K359" s="548" t="s">
        <v>249</v>
      </c>
      <c r="L359" s="554" t="s">
        <v>48</v>
      </c>
      <c r="M359" s="554" t="s">
        <v>49</v>
      </c>
      <c r="N359" s="560">
        <v>110.5677</v>
      </c>
      <c r="O359" s="561"/>
      <c r="P359" s="78" t="s">
        <v>50</v>
      </c>
      <c r="Q359" s="79" t="s">
        <v>50</v>
      </c>
      <c r="R359" s="79" t="s">
        <v>50</v>
      </c>
      <c r="S359" s="79" t="s">
        <v>50</v>
      </c>
      <c r="T359" s="79" t="s">
        <v>50</v>
      </c>
      <c r="U359" s="79" t="s">
        <v>50</v>
      </c>
      <c r="V359" s="79" t="s">
        <v>50</v>
      </c>
      <c r="W359" s="79" t="s">
        <v>50</v>
      </c>
      <c r="X359" s="79" t="s">
        <v>50</v>
      </c>
      <c r="Y359" s="79" t="s">
        <v>50</v>
      </c>
      <c r="Z359" s="79" t="s">
        <v>50</v>
      </c>
      <c r="AA359" s="79" t="s">
        <v>50</v>
      </c>
      <c r="AB359" s="79" t="s">
        <v>50</v>
      </c>
      <c r="AC359" s="79" t="s">
        <v>50</v>
      </c>
      <c r="AD359" s="79" t="s">
        <v>50</v>
      </c>
      <c r="AE359" s="79" t="s">
        <v>50</v>
      </c>
      <c r="AF359" s="79" t="s">
        <v>50</v>
      </c>
      <c r="AG359" s="80" t="s">
        <v>50</v>
      </c>
      <c r="AH359" s="133"/>
      <c r="AI359" s="100"/>
      <c r="AM359" s="51"/>
      <c r="AN359" s="53"/>
    </row>
    <row r="360" spans="1:40" ht="12.75" customHeight="1">
      <c r="A360" s="537" t="s">
        <v>27</v>
      </c>
      <c r="B360" s="537"/>
      <c r="C360" s="72">
        <f aca="true" t="shared" si="52" ref="C360:H360">SUM(C361:C365)</f>
        <v>60417.17532</v>
      </c>
      <c r="D360" s="73">
        <f t="shared" si="52"/>
        <v>60417.17532</v>
      </c>
      <c r="E360" s="73">
        <f t="shared" si="52"/>
        <v>0</v>
      </c>
      <c r="F360" s="73">
        <f t="shared" si="52"/>
        <v>0</v>
      </c>
      <c r="G360" s="73">
        <f t="shared" si="52"/>
        <v>59456.33357</v>
      </c>
      <c r="H360" s="73">
        <f t="shared" si="52"/>
        <v>59456.33357</v>
      </c>
      <c r="I360" s="541"/>
      <c r="J360" s="556"/>
      <c r="K360" s="548"/>
      <c r="L360" s="554"/>
      <c r="M360" s="554"/>
      <c r="N360" s="560"/>
      <c r="O360" s="561"/>
      <c r="P360" s="83"/>
      <c r="Q360" s="84"/>
      <c r="R360" s="84"/>
      <c r="S360" s="84"/>
      <c r="T360" s="84"/>
      <c r="U360" s="84"/>
      <c r="V360" s="84"/>
      <c r="W360" s="84"/>
      <c r="X360" s="84"/>
      <c r="Y360" s="84"/>
      <c r="Z360" s="84"/>
      <c r="AA360" s="84"/>
      <c r="AB360" s="84"/>
      <c r="AC360" s="84"/>
      <c r="AD360" s="84"/>
      <c r="AE360" s="84"/>
      <c r="AF360" s="84"/>
      <c r="AG360" s="85"/>
      <c r="AH360" s="133"/>
      <c r="AI360" s="100"/>
      <c r="AM360" s="51"/>
      <c r="AN360" s="53"/>
    </row>
    <row r="361" spans="1:40" ht="12.75" customHeight="1">
      <c r="A361" s="537" t="s">
        <v>28</v>
      </c>
      <c r="B361" s="537"/>
      <c r="C361" s="72">
        <f>SUM(D361:F361)</f>
        <v>0</v>
      </c>
      <c r="D361" s="73">
        <v>0</v>
      </c>
      <c r="E361" s="73"/>
      <c r="F361" s="73"/>
      <c r="G361" s="73">
        <v>0</v>
      </c>
      <c r="H361" s="73">
        <v>0</v>
      </c>
      <c r="I361" s="541"/>
      <c r="J361" s="556"/>
      <c r="K361" s="548"/>
      <c r="L361" s="554"/>
      <c r="M361" s="554"/>
      <c r="N361" s="560"/>
      <c r="O361" s="561"/>
      <c r="P361" s="83"/>
      <c r="Q361" s="84"/>
      <c r="R361" s="84"/>
      <c r="S361" s="84"/>
      <c r="T361" s="84"/>
      <c r="U361" s="84"/>
      <c r="V361" s="84"/>
      <c r="W361" s="84"/>
      <c r="X361" s="84"/>
      <c r="Y361" s="84"/>
      <c r="Z361" s="84"/>
      <c r="AA361" s="84"/>
      <c r="AB361" s="84"/>
      <c r="AC361" s="84"/>
      <c r="AD361" s="84"/>
      <c r="AE361" s="84"/>
      <c r="AF361" s="84"/>
      <c r="AG361" s="85"/>
      <c r="AH361" s="133"/>
      <c r="AI361" s="100"/>
      <c r="AM361" s="51"/>
      <c r="AN361" s="53"/>
    </row>
    <row r="362" spans="1:40" ht="30" customHeight="1">
      <c r="A362" s="537" t="s">
        <v>29</v>
      </c>
      <c r="B362" s="537"/>
      <c r="C362" s="72">
        <f>SUM(D362:F362)</f>
        <v>60417.17532</v>
      </c>
      <c r="D362" s="73">
        <v>60417.17532</v>
      </c>
      <c r="E362" s="73"/>
      <c r="F362" s="73"/>
      <c r="G362" s="73">
        <v>59456.33357</v>
      </c>
      <c r="H362" s="73">
        <f>477.80591+283.03872+410.19369+151.24785+162.88393+153.2834+57546.31721+192.62495+78.93791</f>
        <v>59456.33357</v>
      </c>
      <c r="I362" s="541"/>
      <c r="J362" s="556"/>
      <c r="K362" s="548"/>
      <c r="L362" s="554"/>
      <c r="M362" s="554"/>
      <c r="N362" s="560"/>
      <c r="O362" s="561"/>
      <c r="P362" s="83"/>
      <c r="Q362" s="84"/>
      <c r="R362" s="84"/>
      <c r="S362" s="84"/>
      <c r="T362" s="84"/>
      <c r="U362" s="84"/>
      <c r="V362" s="84"/>
      <c r="W362" s="84"/>
      <c r="X362" s="84"/>
      <c r="Y362" s="84"/>
      <c r="Z362" s="84"/>
      <c r="AA362" s="84"/>
      <c r="AB362" s="84"/>
      <c r="AC362" s="84"/>
      <c r="AD362" s="84"/>
      <c r="AE362" s="84"/>
      <c r="AF362" s="84"/>
      <c r="AG362" s="85"/>
      <c r="AH362" s="133"/>
      <c r="AI362" s="100"/>
      <c r="AM362" s="51"/>
      <c r="AN362" s="53">
        <f t="shared" si="50"/>
        <v>98.40965463063955</v>
      </c>
    </row>
    <row r="363" spans="1:40" ht="12.75" customHeight="1" hidden="1">
      <c r="A363" s="537" t="s">
        <v>30</v>
      </c>
      <c r="B363" s="537"/>
      <c r="C363" s="72">
        <f>SUM(D363:F363)</f>
        <v>0</v>
      </c>
      <c r="D363" s="73"/>
      <c r="E363" s="73"/>
      <c r="F363" s="73"/>
      <c r="G363" s="73"/>
      <c r="H363" s="73"/>
      <c r="I363" s="541"/>
      <c r="J363" s="556"/>
      <c r="K363" s="548"/>
      <c r="L363" s="36"/>
      <c r="M363" s="36"/>
      <c r="N363" s="560"/>
      <c r="O363" s="561"/>
      <c r="P363" s="83"/>
      <c r="Q363" s="84"/>
      <c r="R363" s="84"/>
      <c r="S363" s="84"/>
      <c r="T363" s="84"/>
      <c r="U363" s="84"/>
      <c r="V363" s="84"/>
      <c r="W363" s="84"/>
      <c r="X363" s="84"/>
      <c r="Y363" s="84"/>
      <c r="Z363" s="84"/>
      <c r="AA363" s="84"/>
      <c r="AB363" s="84"/>
      <c r="AC363" s="84"/>
      <c r="AD363" s="84"/>
      <c r="AE363" s="84"/>
      <c r="AF363" s="84"/>
      <c r="AG363" s="85"/>
      <c r="AH363" s="133"/>
      <c r="AI363" s="100"/>
      <c r="AM363" s="51"/>
      <c r="AN363" s="53" t="e">
        <f t="shared" si="50"/>
        <v>#DIV/0!</v>
      </c>
    </row>
    <row r="364" spans="1:40" ht="12.75" customHeight="1" hidden="1">
      <c r="A364" s="537" t="s">
        <v>39</v>
      </c>
      <c r="B364" s="537"/>
      <c r="C364" s="72">
        <f>SUM(D364:F364)</f>
        <v>0</v>
      </c>
      <c r="D364" s="73"/>
      <c r="E364" s="73"/>
      <c r="F364" s="73"/>
      <c r="G364" s="73"/>
      <c r="H364" s="73"/>
      <c r="I364" s="98"/>
      <c r="J364" s="556"/>
      <c r="K364" s="31"/>
      <c r="L364" s="36"/>
      <c r="M364" s="36"/>
      <c r="N364" s="76"/>
      <c r="O364" s="77"/>
      <c r="P364" s="83"/>
      <c r="Q364" s="84"/>
      <c r="R364" s="84"/>
      <c r="S364" s="84"/>
      <c r="T364" s="84"/>
      <c r="U364" s="84"/>
      <c r="V364" s="84"/>
      <c r="W364" s="84"/>
      <c r="X364" s="84"/>
      <c r="Y364" s="84"/>
      <c r="Z364" s="84"/>
      <c r="AA364" s="84"/>
      <c r="AB364" s="84"/>
      <c r="AC364" s="84"/>
      <c r="AD364" s="84"/>
      <c r="AE364" s="84"/>
      <c r="AF364" s="84"/>
      <c r="AG364" s="85"/>
      <c r="AH364" s="133"/>
      <c r="AI364" s="100"/>
      <c r="AM364" s="51"/>
      <c r="AN364" s="53" t="e">
        <f t="shared" si="50"/>
        <v>#DIV/0!</v>
      </c>
    </row>
    <row r="365" spans="1:40" ht="12.75" customHeight="1" hidden="1">
      <c r="A365" s="537" t="s">
        <v>40</v>
      </c>
      <c r="B365" s="537"/>
      <c r="C365" s="72">
        <f>SUM(D365:F365)</f>
        <v>0</v>
      </c>
      <c r="D365" s="73"/>
      <c r="E365" s="73"/>
      <c r="F365" s="73"/>
      <c r="G365" s="73"/>
      <c r="H365" s="73"/>
      <c r="I365" s="98"/>
      <c r="J365" s="556"/>
      <c r="K365" s="31"/>
      <c r="L365" s="36"/>
      <c r="M365" s="36"/>
      <c r="N365" s="76"/>
      <c r="O365" s="77"/>
      <c r="P365" s="86"/>
      <c r="Q365" s="87"/>
      <c r="R365" s="87"/>
      <c r="S365" s="87"/>
      <c r="T365" s="87"/>
      <c r="U365" s="87"/>
      <c r="V365" s="87"/>
      <c r="W365" s="87"/>
      <c r="X365" s="87"/>
      <c r="Y365" s="87"/>
      <c r="Z365" s="87"/>
      <c r="AA365" s="87"/>
      <c r="AB365" s="87"/>
      <c r="AC365" s="87"/>
      <c r="AD365" s="87"/>
      <c r="AE365" s="87"/>
      <c r="AF365" s="87"/>
      <c r="AG365" s="88"/>
      <c r="AH365" s="133"/>
      <c r="AI365" s="100"/>
      <c r="AM365" s="51"/>
      <c r="AN365" s="53" t="e">
        <f t="shared" si="50"/>
        <v>#DIV/0!</v>
      </c>
    </row>
    <row r="366" spans="1:40" ht="27" customHeight="1">
      <c r="A366" s="70" t="s">
        <v>250</v>
      </c>
      <c r="B366" s="71" t="s">
        <v>251</v>
      </c>
      <c r="C366" s="72"/>
      <c r="D366" s="73"/>
      <c r="E366" s="73"/>
      <c r="F366" s="73"/>
      <c r="G366" s="73"/>
      <c r="H366" s="73"/>
      <c r="I366" s="98"/>
      <c r="J366" s="548" t="s">
        <v>37</v>
      </c>
      <c r="K366" s="548" t="s">
        <v>252</v>
      </c>
      <c r="L366" s="554"/>
      <c r="M366" s="554"/>
      <c r="N366" s="562">
        <f>N373+N380+N401</f>
        <v>2150</v>
      </c>
      <c r="O366" s="561"/>
      <c r="P366" s="116"/>
      <c r="Q366" s="117"/>
      <c r="R366" s="117"/>
      <c r="S366" s="117"/>
      <c r="T366" s="117"/>
      <c r="U366" s="117"/>
      <c r="V366" s="117"/>
      <c r="W366" s="117"/>
      <c r="X366" s="117"/>
      <c r="Y366" s="117"/>
      <c r="Z366" s="117"/>
      <c r="AA366" s="117"/>
      <c r="AB366" s="117"/>
      <c r="AC366" s="117"/>
      <c r="AD366" s="117"/>
      <c r="AE366" s="117"/>
      <c r="AF366" s="117"/>
      <c r="AG366" s="117"/>
      <c r="AH366" s="136"/>
      <c r="AI366" s="100"/>
      <c r="AM366" s="51"/>
      <c r="AN366" s="53"/>
    </row>
    <row r="367" spans="1:40" ht="12.75" customHeight="1">
      <c r="A367" s="537" t="s">
        <v>27</v>
      </c>
      <c r="B367" s="537"/>
      <c r="C367" s="72">
        <f aca="true" t="shared" si="53" ref="C367:H367">SUM(C368:C372)</f>
        <v>221138.41193</v>
      </c>
      <c r="D367" s="73">
        <f t="shared" si="53"/>
        <v>221138.41193</v>
      </c>
      <c r="E367" s="73">
        <f t="shared" si="53"/>
        <v>0</v>
      </c>
      <c r="F367" s="73">
        <f t="shared" si="53"/>
        <v>0</v>
      </c>
      <c r="G367" s="73">
        <f t="shared" si="53"/>
        <v>217919.57183</v>
      </c>
      <c r="H367" s="73">
        <f t="shared" si="53"/>
        <v>217919.57183</v>
      </c>
      <c r="I367" s="98"/>
      <c r="J367" s="548"/>
      <c r="K367" s="548"/>
      <c r="L367" s="554"/>
      <c r="M367" s="554"/>
      <c r="N367" s="562"/>
      <c r="O367" s="561"/>
      <c r="P367" s="83"/>
      <c r="Q367" s="84"/>
      <c r="R367" s="84"/>
      <c r="S367" s="84"/>
      <c r="T367" s="84"/>
      <c r="U367" s="84"/>
      <c r="V367" s="84"/>
      <c r="W367" s="84"/>
      <c r="X367" s="84"/>
      <c r="Y367" s="84"/>
      <c r="Z367" s="84"/>
      <c r="AA367" s="84"/>
      <c r="AB367" s="84"/>
      <c r="AC367" s="84"/>
      <c r="AD367" s="84"/>
      <c r="AE367" s="84"/>
      <c r="AF367" s="84"/>
      <c r="AG367" s="84"/>
      <c r="AH367" s="136"/>
      <c r="AI367" s="100"/>
      <c r="AM367" s="51"/>
      <c r="AN367" s="53"/>
    </row>
    <row r="368" spans="1:40" ht="12.75" customHeight="1" hidden="1">
      <c r="A368" s="537" t="s">
        <v>28</v>
      </c>
      <c r="B368" s="537"/>
      <c r="C368" s="72">
        <f>SUM(D368:F368)</f>
        <v>0</v>
      </c>
      <c r="D368" s="73">
        <f>D375+D382+D389+D396+D403+D410+D417</f>
        <v>0</v>
      </c>
      <c r="E368" s="73">
        <f>E375+E382+E389+E396+E403+E410+E417</f>
        <v>0</v>
      </c>
      <c r="F368" s="73">
        <f>F375+F382+F389+F396+F403+F410+F417</f>
        <v>0</v>
      </c>
      <c r="G368" s="73">
        <f>G375+G382+G389+G396+G403+G410+G417</f>
        <v>0</v>
      </c>
      <c r="H368" s="73">
        <f>H375+H382+H389+H396+H403+H410+H417</f>
        <v>0</v>
      </c>
      <c r="I368" s="98"/>
      <c r="J368" s="548"/>
      <c r="K368" s="548"/>
      <c r="L368" s="554"/>
      <c r="M368" s="554"/>
      <c r="N368" s="562"/>
      <c r="O368" s="561"/>
      <c r="P368" s="83"/>
      <c r="Q368" s="84"/>
      <c r="R368" s="84"/>
      <c r="S368" s="84"/>
      <c r="T368" s="84"/>
      <c r="U368" s="84"/>
      <c r="V368" s="84"/>
      <c r="W368" s="84"/>
      <c r="X368" s="84"/>
      <c r="Y368" s="84"/>
      <c r="Z368" s="84"/>
      <c r="AA368" s="84"/>
      <c r="AB368" s="84"/>
      <c r="AC368" s="84"/>
      <c r="AD368" s="84"/>
      <c r="AE368" s="84"/>
      <c r="AF368" s="84"/>
      <c r="AG368" s="84"/>
      <c r="AH368" s="136"/>
      <c r="AI368" s="100"/>
      <c r="AM368" s="51"/>
      <c r="AN368" s="53" t="e">
        <f t="shared" si="50"/>
        <v>#DIV/0!</v>
      </c>
    </row>
    <row r="369" spans="1:40" ht="12.75" customHeight="1">
      <c r="A369" s="537" t="s">
        <v>29</v>
      </c>
      <c r="B369" s="537"/>
      <c r="C369" s="72">
        <f>SUM(D369:F369)</f>
        <v>207923.20511</v>
      </c>
      <c r="D369" s="73">
        <f>D376+D383+D390+D397+D404+D418+D411+D425</f>
        <v>207923.20511</v>
      </c>
      <c r="E369" s="73">
        <f>E376+E383+E390+E397+E404+E418+E411+E425</f>
        <v>0</v>
      </c>
      <c r="F369" s="73">
        <f>F376+F383+F390+F397+F404+F418+F411+F425</f>
        <v>0</v>
      </c>
      <c r="G369" s="73">
        <f>G376+G383+G390+G397+G404+G418+G411+G425</f>
        <v>204704.36501</v>
      </c>
      <c r="H369" s="73">
        <f>H376+H383+H390+H397+H404+H418+H411+H425</f>
        <v>204704.36501</v>
      </c>
      <c r="I369" s="98"/>
      <c r="J369" s="548"/>
      <c r="K369" s="548"/>
      <c r="L369" s="554"/>
      <c r="M369" s="554"/>
      <c r="N369" s="562"/>
      <c r="O369" s="561"/>
      <c r="P369" s="83"/>
      <c r="Q369" s="84"/>
      <c r="R369" s="84"/>
      <c r="S369" s="84"/>
      <c r="T369" s="84"/>
      <c r="U369" s="84"/>
      <c r="V369" s="84"/>
      <c r="W369" s="84"/>
      <c r="X369" s="84"/>
      <c r="Y369" s="84"/>
      <c r="Z369" s="84"/>
      <c r="AA369" s="84"/>
      <c r="AB369" s="84"/>
      <c r="AC369" s="84"/>
      <c r="AD369" s="84"/>
      <c r="AE369" s="84"/>
      <c r="AF369" s="84"/>
      <c r="AG369" s="84"/>
      <c r="AH369" s="136"/>
      <c r="AI369" s="100"/>
      <c r="AM369" s="51"/>
      <c r="AN369" s="53">
        <f t="shared" si="50"/>
        <v>98.45190915641325</v>
      </c>
    </row>
    <row r="370" spans="1:40" ht="21.75" customHeight="1">
      <c r="A370" s="537" t="s">
        <v>30</v>
      </c>
      <c r="B370" s="537"/>
      <c r="C370" s="72">
        <f>SUM(D370:F370)</f>
        <v>13215.206820000001</v>
      </c>
      <c r="D370" s="73">
        <f>D377+D384+D391+D398+D405+D412+D419</f>
        <v>13215.206820000001</v>
      </c>
      <c r="E370" s="73">
        <f>E377+E384+E391+E398+E405+E412+E419</f>
        <v>0</v>
      </c>
      <c r="F370" s="73">
        <f>F377+F384+F391+F398+F405+F412+F419</f>
        <v>0</v>
      </c>
      <c r="G370" s="73">
        <f>G377+G384+G391+G398+G405+G412+G419</f>
        <v>13215.206820000001</v>
      </c>
      <c r="H370" s="73">
        <f>H377+H384+H391+H398+H405+H412+H419</f>
        <v>13215.206820000001</v>
      </c>
      <c r="I370" s="98"/>
      <c r="J370" s="548"/>
      <c r="K370" s="548"/>
      <c r="L370" s="554"/>
      <c r="M370" s="554"/>
      <c r="N370" s="562"/>
      <c r="O370" s="561"/>
      <c r="P370" s="83"/>
      <c r="Q370" s="84"/>
      <c r="R370" s="84"/>
      <c r="S370" s="84"/>
      <c r="T370" s="84"/>
      <c r="U370" s="84"/>
      <c r="V370" s="84"/>
      <c r="W370" s="84"/>
      <c r="X370" s="84"/>
      <c r="Y370" s="84"/>
      <c r="Z370" s="84"/>
      <c r="AA370" s="84"/>
      <c r="AB370" s="84"/>
      <c r="AC370" s="84"/>
      <c r="AD370" s="84"/>
      <c r="AE370" s="84"/>
      <c r="AF370" s="84"/>
      <c r="AG370" s="84"/>
      <c r="AH370" s="136"/>
      <c r="AI370" s="100"/>
      <c r="AM370" s="51"/>
      <c r="AN370" s="53">
        <f t="shared" si="50"/>
        <v>100</v>
      </c>
    </row>
    <row r="371" spans="1:40" ht="12.75" customHeight="1" hidden="1">
      <c r="A371" s="537" t="s">
        <v>39</v>
      </c>
      <c r="B371" s="537"/>
      <c r="C371" s="72">
        <f>SUM(D371:F371)</f>
        <v>0</v>
      </c>
      <c r="D371" s="73">
        <f>D378+D385+D392+D399+D406+D413+D420</f>
        <v>0</v>
      </c>
      <c r="E371" s="73"/>
      <c r="F371" s="73"/>
      <c r="G371" s="73"/>
      <c r="H371" s="73"/>
      <c r="I371" s="98"/>
      <c r="J371" s="101"/>
      <c r="K371" s="101"/>
      <c r="L371" s="36"/>
      <c r="M371" s="36"/>
      <c r="N371" s="76"/>
      <c r="O371" s="77"/>
      <c r="P371" s="83"/>
      <c r="Q371" s="84"/>
      <c r="R371" s="84"/>
      <c r="S371" s="84"/>
      <c r="T371" s="84"/>
      <c r="U371" s="84"/>
      <c r="V371" s="84"/>
      <c r="W371" s="84"/>
      <c r="X371" s="84"/>
      <c r="Y371" s="84"/>
      <c r="Z371" s="84"/>
      <c r="AA371" s="84"/>
      <c r="AB371" s="84"/>
      <c r="AC371" s="84"/>
      <c r="AD371" s="84"/>
      <c r="AE371" s="84"/>
      <c r="AF371" s="84"/>
      <c r="AG371" s="84"/>
      <c r="AH371" s="136"/>
      <c r="AI371" s="100"/>
      <c r="AM371" s="51"/>
      <c r="AN371" s="53" t="e">
        <f t="shared" si="50"/>
        <v>#DIV/0!</v>
      </c>
    </row>
    <row r="372" spans="1:40" ht="12.75" customHeight="1" hidden="1">
      <c r="A372" s="537" t="s">
        <v>40</v>
      </c>
      <c r="B372" s="537"/>
      <c r="C372" s="72">
        <f>SUM(D372:F372)</f>
        <v>0</v>
      </c>
      <c r="D372" s="73">
        <f>D379+D386+D393+D400+D407+D414+D421</f>
        <v>0</v>
      </c>
      <c r="E372" s="73"/>
      <c r="F372" s="73"/>
      <c r="G372" s="73"/>
      <c r="H372" s="73"/>
      <c r="I372" s="98"/>
      <c r="J372" s="101"/>
      <c r="K372" s="101"/>
      <c r="L372" s="36"/>
      <c r="M372" s="36"/>
      <c r="N372" s="76"/>
      <c r="O372" s="77"/>
      <c r="P372" s="115"/>
      <c r="Q372" s="126"/>
      <c r="R372" s="126"/>
      <c r="S372" s="126"/>
      <c r="T372" s="126"/>
      <c r="U372" s="126"/>
      <c r="V372" s="126"/>
      <c r="W372" s="126"/>
      <c r="X372" s="126"/>
      <c r="Y372" s="126"/>
      <c r="Z372" s="126"/>
      <c r="AA372" s="126"/>
      <c r="AB372" s="126"/>
      <c r="AC372" s="126"/>
      <c r="AD372" s="126"/>
      <c r="AE372" s="126"/>
      <c r="AF372" s="126"/>
      <c r="AG372" s="126"/>
      <c r="AH372" s="136"/>
      <c r="AI372" s="100"/>
      <c r="AM372" s="51"/>
      <c r="AN372" s="53" t="e">
        <f t="shared" si="50"/>
        <v>#DIV/0!</v>
      </c>
    </row>
    <row r="373" spans="1:40" ht="52.5" customHeight="1">
      <c r="A373" s="70" t="s">
        <v>253</v>
      </c>
      <c r="B373" s="71" t="s">
        <v>254</v>
      </c>
      <c r="C373" s="72"/>
      <c r="D373" s="73"/>
      <c r="E373" s="73"/>
      <c r="F373" s="73"/>
      <c r="G373" s="73"/>
      <c r="H373" s="73"/>
      <c r="I373" s="541" t="s">
        <v>205</v>
      </c>
      <c r="J373" s="556" t="s">
        <v>94</v>
      </c>
      <c r="K373" s="548" t="s">
        <v>255</v>
      </c>
      <c r="L373" s="554" t="s">
        <v>48</v>
      </c>
      <c r="M373" s="554" t="s">
        <v>49</v>
      </c>
      <c r="N373" s="560">
        <v>300</v>
      </c>
      <c r="O373" s="561"/>
      <c r="P373" s="78" t="s">
        <v>50</v>
      </c>
      <c r="Q373" s="79" t="s">
        <v>50</v>
      </c>
      <c r="R373" s="79" t="s">
        <v>50</v>
      </c>
      <c r="S373" s="79"/>
      <c r="T373" s="79"/>
      <c r="U373" s="79"/>
      <c r="V373" s="79"/>
      <c r="W373" s="79" t="s">
        <v>50</v>
      </c>
      <c r="X373" s="79" t="s">
        <v>50</v>
      </c>
      <c r="Y373" s="79" t="s">
        <v>50</v>
      </c>
      <c r="Z373" s="79" t="s">
        <v>50</v>
      </c>
      <c r="AA373" s="79" t="s">
        <v>50</v>
      </c>
      <c r="AB373" s="79" t="s">
        <v>50</v>
      </c>
      <c r="AC373" s="79" t="s">
        <v>50</v>
      </c>
      <c r="AD373" s="79" t="s">
        <v>50</v>
      </c>
      <c r="AE373" s="79" t="s">
        <v>50</v>
      </c>
      <c r="AF373" s="79" t="s">
        <v>50</v>
      </c>
      <c r="AG373" s="80" t="s">
        <v>50</v>
      </c>
      <c r="AH373" s="133"/>
      <c r="AI373" s="100"/>
      <c r="AM373" s="51"/>
      <c r="AN373" s="53"/>
    </row>
    <row r="374" spans="1:40" ht="12.75" customHeight="1">
      <c r="A374" s="537" t="s">
        <v>27</v>
      </c>
      <c r="B374" s="537"/>
      <c r="C374" s="72">
        <f aca="true" t="shared" si="54" ref="C374:H374">SUM(C375:C379)</f>
        <v>300</v>
      </c>
      <c r="D374" s="73">
        <f t="shared" si="54"/>
        <v>300</v>
      </c>
      <c r="E374" s="73">
        <f t="shared" si="54"/>
        <v>0</v>
      </c>
      <c r="F374" s="73">
        <f t="shared" si="54"/>
        <v>0</v>
      </c>
      <c r="G374" s="73">
        <f t="shared" si="54"/>
        <v>300</v>
      </c>
      <c r="H374" s="73">
        <f t="shared" si="54"/>
        <v>300</v>
      </c>
      <c r="I374" s="541"/>
      <c r="J374" s="556"/>
      <c r="K374" s="548"/>
      <c r="L374" s="554"/>
      <c r="M374" s="554"/>
      <c r="N374" s="560"/>
      <c r="O374" s="561"/>
      <c r="P374" s="83"/>
      <c r="Q374" s="84"/>
      <c r="R374" s="84"/>
      <c r="S374" s="84"/>
      <c r="T374" s="84"/>
      <c r="U374" s="84"/>
      <c r="V374" s="84"/>
      <c r="W374" s="84"/>
      <c r="X374" s="84"/>
      <c r="Y374" s="84"/>
      <c r="Z374" s="84"/>
      <c r="AA374" s="84"/>
      <c r="AB374" s="84"/>
      <c r="AC374" s="84"/>
      <c r="AD374" s="84"/>
      <c r="AE374" s="84"/>
      <c r="AF374" s="84"/>
      <c r="AG374" s="85"/>
      <c r="AH374" s="133"/>
      <c r="AI374" s="100"/>
      <c r="AM374" s="51"/>
      <c r="AN374" s="53"/>
    </row>
    <row r="375" spans="1:40" ht="12.75" customHeight="1" hidden="1">
      <c r="A375" s="537" t="s">
        <v>28</v>
      </c>
      <c r="B375" s="537"/>
      <c r="C375" s="72">
        <f>SUM(D375:F375)</f>
        <v>0</v>
      </c>
      <c r="D375" s="73"/>
      <c r="E375" s="73"/>
      <c r="F375" s="73"/>
      <c r="G375" s="73"/>
      <c r="H375" s="73"/>
      <c r="I375" s="541"/>
      <c r="J375" s="556"/>
      <c r="K375" s="548"/>
      <c r="L375" s="554"/>
      <c r="M375" s="554"/>
      <c r="N375" s="560"/>
      <c r="O375" s="561"/>
      <c r="P375" s="83"/>
      <c r="Q375" s="84"/>
      <c r="R375" s="84"/>
      <c r="S375" s="84"/>
      <c r="T375" s="84"/>
      <c r="U375" s="84"/>
      <c r="V375" s="84"/>
      <c r="W375" s="84"/>
      <c r="X375" s="84"/>
      <c r="Y375" s="84"/>
      <c r="Z375" s="84"/>
      <c r="AA375" s="84"/>
      <c r="AB375" s="84"/>
      <c r="AC375" s="84"/>
      <c r="AD375" s="84"/>
      <c r="AE375" s="84"/>
      <c r="AF375" s="84"/>
      <c r="AG375" s="85"/>
      <c r="AH375" s="133"/>
      <c r="AI375" s="100"/>
      <c r="AM375" s="51"/>
      <c r="AN375" s="53" t="e">
        <f t="shared" si="50"/>
        <v>#DIV/0!</v>
      </c>
    </row>
    <row r="376" spans="1:40" ht="15.75" customHeight="1">
      <c r="A376" s="537" t="s">
        <v>29</v>
      </c>
      <c r="B376" s="537"/>
      <c r="C376" s="72">
        <f>SUM(D376:F376)</f>
        <v>300</v>
      </c>
      <c r="D376" s="73">
        <v>300</v>
      </c>
      <c r="E376" s="73"/>
      <c r="F376" s="73"/>
      <c r="G376" s="73">
        <v>300</v>
      </c>
      <c r="H376" s="73">
        <v>300</v>
      </c>
      <c r="I376" s="541"/>
      <c r="J376" s="556"/>
      <c r="K376" s="548"/>
      <c r="L376" s="554"/>
      <c r="M376" s="554"/>
      <c r="N376" s="560"/>
      <c r="O376" s="561"/>
      <c r="P376" s="83"/>
      <c r="Q376" s="84"/>
      <c r="R376" s="84"/>
      <c r="S376" s="84"/>
      <c r="T376" s="84"/>
      <c r="U376" s="84"/>
      <c r="V376" s="84"/>
      <c r="W376" s="84"/>
      <c r="X376" s="84"/>
      <c r="Y376" s="84"/>
      <c r="Z376" s="84"/>
      <c r="AA376" s="84"/>
      <c r="AB376" s="84"/>
      <c r="AC376" s="84"/>
      <c r="AD376" s="84"/>
      <c r="AE376" s="84"/>
      <c r="AF376" s="84"/>
      <c r="AG376" s="85"/>
      <c r="AH376" s="133"/>
      <c r="AI376" s="100"/>
      <c r="AM376" s="51"/>
      <c r="AN376" s="53">
        <f t="shared" si="50"/>
        <v>100</v>
      </c>
    </row>
    <row r="377" spans="1:40" ht="12.75" customHeight="1" hidden="1">
      <c r="A377" s="537" t="s">
        <v>30</v>
      </c>
      <c r="B377" s="537"/>
      <c r="C377" s="72">
        <f>SUM(D377:F377)</f>
        <v>0</v>
      </c>
      <c r="D377" s="73"/>
      <c r="E377" s="73"/>
      <c r="F377" s="73"/>
      <c r="G377" s="73"/>
      <c r="H377" s="73"/>
      <c r="I377" s="541"/>
      <c r="J377" s="556"/>
      <c r="K377" s="548"/>
      <c r="L377" s="36"/>
      <c r="M377" s="36"/>
      <c r="N377" s="560"/>
      <c r="O377" s="561"/>
      <c r="P377" s="83"/>
      <c r="Q377" s="84"/>
      <c r="R377" s="84"/>
      <c r="S377" s="84"/>
      <c r="T377" s="84"/>
      <c r="U377" s="84"/>
      <c r="V377" s="84"/>
      <c r="W377" s="84"/>
      <c r="X377" s="84"/>
      <c r="Y377" s="84"/>
      <c r="Z377" s="84"/>
      <c r="AA377" s="84"/>
      <c r="AB377" s="84"/>
      <c r="AC377" s="84"/>
      <c r="AD377" s="84"/>
      <c r="AE377" s="84"/>
      <c r="AF377" s="84"/>
      <c r="AG377" s="85"/>
      <c r="AH377" s="133"/>
      <c r="AI377" s="100"/>
      <c r="AM377" s="51"/>
      <c r="AN377" s="53" t="e">
        <f t="shared" si="50"/>
        <v>#DIV/0!</v>
      </c>
    </row>
    <row r="378" spans="1:40" ht="12.75" customHeight="1" hidden="1">
      <c r="A378" s="537" t="s">
        <v>39</v>
      </c>
      <c r="B378" s="537"/>
      <c r="C378" s="72">
        <f>SUM(D378:F378)</f>
        <v>0</v>
      </c>
      <c r="D378" s="73"/>
      <c r="E378" s="73"/>
      <c r="F378" s="73"/>
      <c r="G378" s="73"/>
      <c r="H378" s="73"/>
      <c r="I378" s="98"/>
      <c r="J378" s="556"/>
      <c r="K378" s="31"/>
      <c r="L378" s="36"/>
      <c r="M378" s="36"/>
      <c r="N378" s="76"/>
      <c r="O378" s="77"/>
      <c r="P378" s="83"/>
      <c r="Q378" s="84"/>
      <c r="R378" s="84"/>
      <c r="S378" s="84"/>
      <c r="T378" s="84"/>
      <c r="U378" s="84"/>
      <c r="V378" s="84"/>
      <c r="W378" s="84"/>
      <c r="X378" s="84"/>
      <c r="Y378" s="84"/>
      <c r="Z378" s="84"/>
      <c r="AA378" s="84"/>
      <c r="AB378" s="84"/>
      <c r="AC378" s="84"/>
      <c r="AD378" s="84"/>
      <c r="AE378" s="84"/>
      <c r="AF378" s="84"/>
      <c r="AG378" s="85"/>
      <c r="AH378" s="133"/>
      <c r="AI378" s="100"/>
      <c r="AM378" s="51"/>
      <c r="AN378" s="53" t="e">
        <f t="shared" si="50"/>
        <v>#DIV/0!</v>
      </c>
    </row>
    <row r="379" spans="1:40" ht="12.75" customHeight="1" hidden="1">
      <c r="A379" s="537" t="s">
        <v>40</v>
      </c>
      <c r="B379" s="537"/>
      <c r="C379" s="72">
        <f>SUM(D379:F379)</f>
        <v>0</v>
      </c>
      <c r="D379" s="73"/>
      <c r="E379" s="73"/>
      <c r="F379" s="73"/>
      <c r="G379" s="73"/>
      <c r="H379" s="73"/>
      <c r="I379" s="98"/>
      <c r="J379" s="556"/>
      <c r="K379" s="31"/>
      <c r="L379" s="36"/>
      <c r="M379" s="36"/>
      <c r="N379" s="76"/>
      <c r="O379" s="77"/>
      <c r="P379" s="86"/>
      <c r="Q379" s="87"/>
      <c r="R379" s="87"/>
      <c r="S379" s="87"/>
      <c r="T379" s="87"/>
      <c r="U379" s="87"/>
      <c r="V379" s="87"/>
      <c r="W379" s="87"/>
      <c r="X379" s="87"/>
      <c r="Y379" s="87"/>
      <c r="Z379" s="87"/>
      <c r="AA379" s="87"/>
      <c r="AB379" s="87"/>
      <c r="AC379" s="87"/>
      <c r="AD379" s="87"/>
      <c r="AE379" s="87"/>
      <c r="AF379" s="87"/>
      <c r="AG379" s="88"/>
      <c r="AH379" s="133"/>
      <c r="AI379" s="100"/>
      <c r="AM379" s="51"/>
      <c r="AN379" s="53" t="e">
        <f t="shared" si="50"/>
        <v>#DIV/0!</v>
      </c>
    </row>
    <row r="380" spans="1:40" ht="60.75" customHeight="1">
      <c r="A380" s="70" t="s">
        <v>256</v>
      </c>
      <c r="B380" s="71" t="s">
        <v>257</v>
      </c>
      <c r="C380" s="72"/>
      <c r="D380" s="73"/>
      <c r="E380" s="73"/>
      <c r="F380" s="73"/>
      <c r="G380" s="73"/>
      <c r="H380" s="73"/>
      <c r="I380" s="541" t="s">
        <v>205</v>
      </c>
      <c r="J380" s="556" t="s">
        <v>94</v>
      </c>
      <c r="K380" s="548" t="s">
        <v>258</v>
      </c>
      <c r="L380" s="554" t="s">
        <v>100</v>
      </c>
      <c r="M380" s="554" t="s">
        <v>49</v>
      </c>
      <c r="N380" s="560">
        <v>1700</v>
      </c>
      <c r="O380" s="561"/>
      <c r="P380" s="78"/>
      <c r="Q380" s="79" t="s">
        <v>50</v>
      </c>
      <c r="R380" s="79" t="s">
        <v>50</v>
      </c>
      <c r="S380" s="79" t="s">
        <v>50</v>
      </c>
      <c r="T380" s="79" t="s">
        <v>50</v>
      </c>
      <c r="U380" s="79" t="s">
        <v>50</v>
      </c>
      <c r="V380" s="79" t="s">
        <v>50</v>
      </c>
      <c r="W380" s="79" t="s">
        <v>50</v>
      </c>
      <c r="X380" s="79" t="s">
        <v>50</v>
      </c>
      <c r="Y380" s="79" t="s">
        <v>50</v>
      </c>
      <c r="Z380" s="79" t="s">
        <v>50</v>
      </c>
      <c r="AA380" s="79" t="s">
        <v>50</v>
      </c>
      <c r="AB380" s="79" t="s">
        <v>50</v>
      </c>
      <c r="AC380" s="79" t="s">
        <v>50</v>
      </c>
      <c r="AD380" s="79" t="s">
        <v>50</v>
      </c>
      <c r="AE380" s="79" t="s">
        <v>50</v>
      </c>
      <c r="AF380" s="79" t="s">
        <v>50</v>
      </c>
      <c r="AG380" s="80" t="s">
        <v>50</v>
      </c>
      <c r="AH380" s="133"/>
      <c r="AI380" s="100"/>
      <c r="AM380" s="51"/>
      <c r="AN380" s="53"/>
    </row>
    <row r="381" spans="1:40" ht="12.75" customHeight="1">
      <c r="A381" s="537" t="s">
        <v>27</v>
      </c>
      <c r="B381" s="537"/>
      <c r="C381" s="72">
        <f aca="true" t="shared" si="55" ref="C381:H381">SUM(C382:C386)</f>
        <v>1700</v>
      </c>
      <c r="D381" s="73">
        <f t="shared" si="55"/>
        <v>1700</v>
      </c>
      <c r="E381" s="73">
        <f t="shared" si="55"/>
        <v>0</v>
      </c>
      <c r="F381" s="73">
        <f t="shared" si="55"/>
        <v>0</v>
      </c>
      <c r="G381" s="73">
        <f t="shared" si="55"/>
        <v>1700</v>
      </c>
      <c r="H381" s="73">
        <f t="shared" si="55"/>
        <v>1700</v>
      </c>
      <c r="I381" s="541"/>
      <c r="J381" s="556"/>
      <c r="K381" s="548"/>
      <c r="L381" s="554"/>
      <c r="M381" s="554"/>
      <c r="N381" s="560"/>
      <c r="O381" s="561"/>
      <c r="P381" s="83"/>
      <c r="Q381" s="84"/>
      <c r="R381" s="84"/>
      <c r="S381" s="84"/>
      <c r="T381" s="84"/>
      <c r="U381" s="84"/>
      <c r="V381" s="84"/>
      <c r="W381" s="84"/>
      <c r="X381" s="84"/>
      <c r="Y381" s="84"/>
      <c r="Z381" s="84"/>
      <c r="AA381" s="84"/>
      <c r="AB381" s="84"/>
      <c r="AC381" s="84"/>
      <c r="AD381" s="84"/>
      <c r="AE381" s="84"/>
      <c r="AF381" s="84"/>
      <c r="AG381" s="85"/>
      <c r="AH381" s="133"/>
      <c r="AI381" s="100"/>
      <c r="AM381" s="51"/>
      <c r="AN381" s="53"/>
    </row>
    <row r="382" spans="1:40" ht="12.75" customHeight="1" hidden="1">
      <c r="A382" s="537" t="s">
        <v>28</v>
      </c>
      <c r="B382" s="537"/>
      <c r="C382" s="72">
        <f>SUM(D382:F382)</f>
        <v>0</v>
      </c>
      <c r="D382" s="73"/>
      <c r="E382" s="73"/>
      <c r="F382" s="73"/>
      <c r="G382" s="73"/>
      <c r="H382" s="73"/>
      <c r="I382" s="541"/>
      <c r="J382" s="556"/>
      <c r="K382" s="548"/>
      <c r="L382" s="554"/>
      <c r="M382" s="554"/>
      <c r="N382" s="560"/>
      <c r="O382" s="561"/>
      <c r="P382" s="83"/>
      <c r="Q382" s="84"/>
      <c r="R382" s="84"/>
      <c r="S382" s="84"/>
      <c r="T382" s="84"/>
      <c r="U382" s="84"/>
      <c r="V382" s="84"/>
      <c r="W382" s="84"/>
      <c r="X382" s="84"/>
      <c r="Y382" s="84"/>
      <c r="Z382" s="84"/>
      <c r="AA382" s="84"/>
      <c r="AB382" s="84"/>
      <c r="AC382" s="84"/>
      <c r="AD382" s="84"/>
      <c r="AE382" s="84"/>
      <c r="AF382" s="84"/>
      <c r="AG382" s="85"/>
      <c r="AH382" s="133"/>
      <c r="AI382" s="100"/>
      <c r="AM382" s="51"/>
      <c r="AN382" s="53" t="e">
        <f t="shared" si="50"/>
        <v>#DIV/0!</v>
      </c>
    </row>
    <row r="383" spans="1:40" ht="12.75" customHeight="1">
      <c r="A383" s="537" t="s">
        <v>29</v>
      </c>
      <c r="B383" s="537"/>
      <c r="C383" s="72">
        <f>SUM(D383:F383)</f>
        <v>1700</v>
      </c>
      <c r="D383" s="73">
        <v>1700</v>
      </c>
      <c r="E383" s="73"/>
      <c r="F383" s="73"/>
      <c r="G383" s="73">
        <v>1700</v>
      </c>
      <c r="H383" s="73">
        <v>1700</v>
      </c>
      <c r="I383" s="541"/>
      <c r="J383" s="556"/>
      <c r="K383" s="548"/>
      <c r="L383" s="554"/>
      <c r="M383" s="554"/>
      <c r="N383" s="560"/>
      <c r="O383" s="561"/>
      <c r="P383" s="83"/>
      <c r="Q383" s="84"/>
      <c r="R383" s="84"/>
      <c r="S383" s="84"/>
      <c r="T383" s="84"/>
      <c r="U383" s="84"/>
      <c r="V383" s="84"/>
      <c r="W383" s="84"/>
      <c r="X383" s="84"/>
      <c r="Y383" s="84"/>
      <c r="Z383" s="84"/>
      <c r="AA383" s="84"/>
      <c r="AB383" s="84"/>
      <c r="AC383" s="84"/>
      <c r="AD383" s="84"/>
      <c r="AE383" s="84"/>
      <c r="AF383" s="84"/>
      <c r="AG383" s="85"/>
      <c r="AH383" s="133"/>
      <c r="AI383" s="100"/>
      <c r="AM383" s="51"/>
      <c r="AN383" s="53">
        <f t="shared" si="50"/>
        <v>100</v>
      </c>
    </row>
    <row r="384" spans="1:40" ht="12.75" customHeight="1" hidden="1">
      <c r="A384" s="537" t="s">
        <v>30</v>
      </c>
      <c r="B384" s="537"/>
      <c r="C384" s="72">
        <f>SUM(D384:F384)</f>
        <v>0</v>
      </c>
      <c r="D384" s="73"/>
      <c r="E384" s="73"/>
      <c r="F384" s="73"/>
      <c r="G384" s="73"/>
      <c r="H384" s="73"/>
      <c r="I384" s="541"/>
      <c r="J384" s="556"/>
      <c r="K384" s="548"/>
      <c r="L384" s="36"/>
      <c r="M384" s="36"/>
      <c r="N384" s="560"/>
      <c r="O384" s="561"/>
      <c r="P384" s="83"/>
      <c r="Q384" s="84"/>
      <c r="R384" s="84"/>
      <c r="S384" s="84"/>
      <c r="T384" s="84"/>
      <c r="U384" s="84"/>
      <c r="V384" s="84"/>
      <c r="W384" s="84"/>
      <c r="X384" s="84"/>
      <c r="Y384" s="84"/>
      <c r="Z384" s="84"/>
      <c r="AA384" s="84"/>
      <c r="AB384" s="84"/>
      <c r="AC384" s="84"/>
      <c r="AD384" s="84"/>
      <c r="AE384" s="84"/>
      <c r="AF384" s="84"/>
      <c r="AG384" s="85"/>
      <c r="AH384" s="133"/>
      <c r="AI384" s="100"/>
      <c r="AM384" s="51"/>
      <c r="AN384" s="53" t="e">
        <f t="shared" si="50"/>
        <v>#DIV/0!</v>
      </c>
    </row>
    <row r="385" spans="1:40" ht="12.75" customHeight="1" hidden="1">
      <c r="A385" s="537" t="s">
        <v>39</v>
      </c>
      <c r="B385" s="537"/>
      <c r="C385" s="72">
        <f>SUM(D385:F385)</f>
        <v>0</v>
      </c>
      <c r="D385" s="73"/>
      <c r="E385" s="73"/>
      <c r="F385" s="73"/>
      <c r="G385" s="73"/>
      <c r="H385" s="73"/>
      <c r="I385" s="98"/>
      <c r="J385" s="556"/>
      <c r="K385" s="31"/>
      <c r="L385" s="36"/>
      <c r="M385" s="36"/>
      <c r="N385" s="76"/>
      <c r="O385" s="77"/>
      <c r="P385" s="83"/>
      <c r="Q385" s="84"/>
      <c r="R385" s="84"/>
      <c r="S385" s="84"/>
      <c r="T385" s="84"/>
      <c r="U385" s="84"/>
      <c r="V385" s="84"/>
      <c r="W385" s="84"/>
      <c r="X385" s="84"/>
      <c r="Y385" s="84"/>
      <c r="Z385" s="84"/>
      <c r="AA385" s="84"/>
      <c r="AB385" s="84"/>
      <c r="AC385" s="84"/>
      <c r="AD385" s="84"/>
      <c r="AE385" s="84"/>
      <c r="AF385" s="84"/>
      <c r="AG385" s="85"/>
      <c r="AH385" s="133"/>
      <c r="AI385" s="100"/>
      <c r="AM385" s="51"/>
      <c r="AN385" s="53" t="e">
        <f t="shared" si="50"/>
        <v>#DIV/0!</v>
      </c>
    </row>
    <row r="386" spans="1:40" ht="12.75" customHeight="1" hidden="1">
      <c r="A386" s="537" t="s">
        <v>40</v>
      </c>
      <c r="B386" s="537"/>
      <c r="C386" s="72">
        <f>SUM(D386:F386)</f>
        <v>0</v>
      </c>
      <c r="D386" s="73"/>
      <c r="E386" s="73"/>
      <c r="F386" s="73"/>
      <c r="G386" s="73"/>
      <c r="H386" s="73"/>
      <c r="I386" s="98"/>
      <c r="J386" s="556"/>
      <c r="K386" s="31"/>
      <c r="L386" s="36"/>
      <c r="M386" s="36"/>
      <c r="N386" s="76"/>
      <c r="O386" s="77"/>
      <c r="P386" s="86"/>
      <c r="Q386" s="87"/>
      <c r="R386" s="87"/>
      <c r="S386" s="87"/>
      <c r="T386" s="87"/>
      <c r="U386" s="87"/>
      <c r="V386" s="87"/>
      <c r="W386" s="87"/>
      <c r="X386" s="87"/>
      <c r="Y386" s="87"/>
      <c r="Z386" s="87"/>
      <c r="AA386" s="87"/>
      <c r="AB386" s="87"/>
      <c r="AC386" s="87"/>
      <c r="AD386" s="87"/>
      <c r="AE386" s="87"/>
      <c r="AF386" s="87"/>
      <c r="AG386" s="88"/>
      <c r="AH386" s="133"/>
      <c r="AI386" s="100"/>
      <c r="AM386" s="51"/>
      <c r="AN386" s="53" t="e">
        <f t="shared" si="50"/>
        <v>#DIV/0!</v>
      </c>
    </row>
    <row r="387" spans="1:40" ht="80.25" customHeight="1">
      <c r="A387" s="70" t="s">
        <v>259</v>
      </c>
      <c r="B387" s="71" t="s">
        <v>260</v>
      </c>
      <c r="C387" s="72"/>
      <c r="D387" s="73"/>
      <c r="E387" s="73"/>
      <c r="F387" s="73"/>
      <c r="G387" s="73"/>
      <c r="H387" s="73"/>
      <c r="I387" s="541" t="s">
        <v>261</v>
      </c>
      <c r="J387" s="556" t="s">
        <v>262</v>
      </c>
      <c r="K387" s="548" t="s">
        <v>263</v>
      </c>
      <c r="L387" s="554" t="s">
        <v>90</v>
      </c>
      <c r="M387" s="554" t="s">
        <v>264</v>
      </c>
      <c r="N387" s="560"/>
      <c r="O387" s="561"/>
      <c r="P387" s="78" t="s">
        <v>50</v>
      </c>
      <c r="Q387" s="79"/>
      <c r="R387" s="79"/>
      <c r="S387" s="79"/>
      <c r="T387" s="79"/>
      <c r="U387" s="79"/>
      <c r="V387" s="79"/>
      <c r="W387" s="79"/>
      <c r="X387" s="79"/>
      <c r="Y387" s="79"/>
      <c r="Z387" s="79" t="s">
        <v>50</v>
      </c>
      <c r="AA387" s="79"/>
      <c r="AB387" s="79"/>
      <c r="AC387" s="79"/>
      <c r="AD387" s="79" t="s">
        <v>50</v>
      </c>
      <c r="AE387" s="79"/>
      <c r="AF387" s="79"/>
      <c r="AG387" s="80"/>
      <c r="AH387" s="133"/>
      <c r="AI387" s="100"/>
      <c r="AM387" s="51"/>
      <c r="AN387" s="53"/>
    </row>
    <row r="388" spans="1:40" ht="12.75" customHeight="1">
      <c r="A388" s="537" t="s">
        <v>27</v>
      </c>
      <c r="B388" s="537"/>
      <c r="C388" s="72">
        <f aca="true" t="shared" si="56" ref="C388:H388">SUM(C389:C393)</f>
        <v>15744.377</v>
      </c>
      <c r="D388" s="73">
        <f t="shared" si="56"/>
        <v>15744.377</v>
      </c>
      <c r="E388" s="73">
        <f t="shared" si="56"/>
        <v>0</v>
      </c>
      <c r="F388" s="73">
        <f t="shared" si="56"/>
        <v>0</v>
      </c>
      <c r="G388" s="73">
        <f t="shared" si="56"/>
        <v>15744.377</v>
      </c>
      <c r="H388" s="73">
        <f t="shared" si="56"/>
        <v>15744.377</v>
      </c>
      <c r="I388" s="541"/>
      <c r="J388" s="556"/>
      <c r="K388" s="548"/>
      <c r="L388" s="554"/>
      <c r="M388" s="554"/>
      <c r="N388" s="560"/>
      <c r="O388" s="561"/>
      <c r="P388" s="83"/>
      <c r="Q388" s="84"/>
      <c r="R388" s="84"/>
      <c r="S388" s="84"/>
      <c r="T388" s="84"/>
      <c r="U388" s="84"/>
      <c r="V388" s="84"/>
      <c r="W388" s="84"/>
      <c r="X388" s="84"/>
      <c r="Y388" s="84"/>
      <c r="Z388" s="84"/>
      <c r="AA388" s="84"/>
      <c r="AB388" s="84"/>
      <c r="AC388" s="84"/>
      <c r="AD388" s="84"/>
      <c r="AE388" s="84"/>
      <c r="AF388" s="84"/>
      <c r="AG388" s="85"/>
      <c r="AH388" s="133"/>
      <c r="AI388" s="100"/>
      <c r="AM388" s="51"/>
      <c r="AN388" s="53"/>
    </row>
    <row r="389" spans="1:40" ht="12.75" customHeight="1" hidden="1">
      <c r="A389" s="537" t="s">
        <v>28</v>
      </c>
      <c r="B389" s="537"/>
      <c r="C389" s="72">
        <f>SUM(D389:F389)</f>
        <v>0</v>
      </c>
      <c r="D389" s="73"/>
      <c r="E389" s="73"/>
      <c r="F389" s="73"/>
      <c r="G389" s="73"/>
      <c r="H389" s="73"/>
      <c r="I389" s="541"/>
      <c r="J389" s="556"/>
      <c r="K389" s="548"/>
      <c r="L389" s="554"/>
      <c r="M389" s="554"/>
      <c r="N389" s="560"/>
      <c r="O389" s="561"/>
      <c r="P389" s="83"/>
      <c r="Q389" s="84"/>
      <c r="R389" s="84"/>
      <c r="S389" s="84"/>
      <c r="T389" s="84"/>
      <c r="U389" s="84"/>
      <c r="V389" s="84"/>
      <c r="W389" s="84"/>
      <c r="X389" s="84"/>
      <c r="Y389" s="84"/>
      <c r="Z389" s="84"/>
      <c r="AA389" s="84"/>
      <c r="AB389" s="84"/>
      <c r="AC389" s="84"/>
      <c r="AD389" s="84"/>
      <c r="AE389" s="84"/>
      <c r="AF389" s="84"/>
      <c r="AG389" s="85"/>
      <c r="AH389" s="133"/>
      <c r="AI389" s="100"/>
      <c r="AM389" s="51"/>
      <c r="AN389" s="53" t="e">
        <f t="shared" si="50"/>
        <v>#DIV/0!</v>
      </c>
    </row>
    <row r="390" spans="1:40" ht="12.75" customHeight="1">
      <c r="A390" s="537" t="s">
        <v>29</v>
      </c>
      <c r="B390" s="537"/>
      <c r="C390" s="72">
        <f>SUM(D390:F390)</f>
        <v>12000</v>
      </c>
      <c r="D390" s="73">
        <v>12000</v>
      </c>
      <c r="E390" s="73"/>
      <c r="F390" s="73"/>
      <c r="G390" s="73">
        <v>12000</v>
      </c>
      <c r="H390" s="73">
        <v>12000</v>
      </c>
      <c r="I390" s="541"/>
      <c r="J390" s="556"/>
      <c r="K390" s="548"/>
      <c r="L390" s="554"/>
      <c r="M390" s="554"/>
      <c r="N390" s="560"/>
      <c r="O390" s="561"/>
      <c r="P390" s="83"/>
      <c r="Q390" s="84"/>
      <c r="R390" s="84"/>
      <c r="S390" s="84"/>
      <c r="T390" s="84"/>
      <c r="U390" s="84"/>
      <c r="V390" s="84"/>
      <c r="W390" s="84"/>
      <c r="X390" s="84"/>
      <c r="Y390" s="84"/>
      <c r="Z390" s="84"/>
      <c r="AA390" s="84"/>
      <c r="AB390" s="84"/>
      <c r="AC390" s="84"/>
      <c r="AD390" s="84"/>
      <c r="AE390" s="84"/>
      <c r="AF390" s="84"/>
      <c r="AG390" s="85"/>
      <c r="AH390" s="133"/>
      <c r="AI390" s="100"/>
      <c r="AM390" s="51"/>
      <c r="AN390" s="53">
        <f t="shared" si="50"/>
        <v>100</v>
      </c>
    </row>
    <row r="391" spans="1:40" ht="24.75" customHeight="1">
      <c r="A391" s="537" t="s">
        <v>30</v>
      </c>
      <c r="B391" s="537"/>
      <c r="C391" s="72">
        <f>SUM(D391:F391)</f>
        <v>3744.377</v>
      </c>
      <c r="D391" s="73">
        <f>G391</f>
        <v>3744.377</v>
      </c>
      <c r="E391" s="73"/>
      <c r="F391" s="73"/>
      <c r="G391" s="73">
        <v>3744.377</v>
      </c>
      <c r="H391" s="73">
        <v>3744.377</v>
      </c>
      <c r="I391" s="541"/>
      <c r="J391" s="556"/>
      <c r="K391" s="548"/>
      <c r="L391" s="554"/>
      <c r="M391" s="554"/>
      <c r="N391" s="560"/>
      <c r="O391" s="561"/>
      <c r="P391" s="83"/>
      <c r="Q391" s="84"/>
      <c r="R391" s="84"/>
      <c r="S391" s="84"/>
      <c r="T391" s="84"/>
      <c r="U391" s="84"/>
      <c r="V391" s="84"/>
      <c r="W391" s="84"/>
      <c r="X391" s="84"/>
      <c r="Y391" s="84"/>
      <c r="Z391" s="84"/>
      <c r="AA391" s="84"/>
      <c r="AB391" s="84"/>
      <c r="AC391" s="84"/>
      <c r="AD391" s="84"/>
      <c r="AE391" s="84"/>
      <c r="AF391" s="84"/>
      <c r="AG391" s="85"/>
      <c r="AH391" s="133"/>
      <c r="AI391" s="100"/>
      <c r="AM391" s="51"/>
      <c r="AN391" s="53">
        <f t="shared" si="50"/>
        <v>100</v>
      </c>
    </row>
    <row r="392" spans="1:40" ht="12.75" customHeight="1" hidden="1">
      <c r="A392" s="537" t="s">
        <v>39</v>
      </c>
      <c r="B392" s="537"/>
      <c r="C392" s="72">
        <f>SUM(D392:F392)</f>
        <v>0</v>
      </c>
      <c r="D392" s="73"/>
      <c r="E392" s="73"/>
      <c r="F392" s="73"/>
      <c r="G392" s="73"/>
      <c r="H392" s="73"/>
      <c r="I392" s="98"/>
      <c r="J392" s="556"/>
      <c r="K392" s="31"/>
      <c r="L392" s="36"/>
      <c r="M392" s="36"/>
      <c r="N392" s="76"/>
      <c r="O392" s="77"/>
      <c r="P392" s="83"/>
      <c r="Q392" s="84"/>
      <c r="R392" s="84"/>
      <c r="S392" s="84"/>
      <c r="T392" s="84"/>
      <c r="U392" s="84"/>
      <c r="V392" s="84"/>
      <c r="W392" s="84"/>
      <c r="X392" s="84"/>
      <c r="Y392" s="84"/>
      <c r="Z392" s="84"/>
      <c r="AA392" s="84"/>
      <c r="AB392" s="84"/>
      <c r="AC392" s="84"/>
      <c r="AD392" s="84"/>
      <c r="AE392" s="84"/>
      <c r="AF392" s="84"/>
      <c r="AG392" s="85"/>
      <c r="AH392" s="133"/>
      <c r="AI392" s="100"/>
      <c r="AM392" s="51"/>
      <c r="AN392" s="53" t="e">
        <f t="shared" si="50"/>
        <v>#DIV/0!</v>
      </c>
    </row>
    <row r="393" spans="1:40" ht="12.75" customHeight="1" hidden="1">
      <c r="A393" s="537" t="s">
        <v>40</v>
      </c>
      <c r="B393" s="537"/>
      <c r="C393" s="72">
        <f>SUM(D393:F393)</f>
        <v>0</v>
      </c>
      <c r="D393" s="73"/>
      <c r="E393" s="73"/>
      <c r="F393" s="73"/>
      <c r="G393" s="73"/>
      <c r="H393" s="73"/>
      <c r="I393" s="98"/>
      <c r="J393" s="556"/>
      <c r="K393" s="31"/>
      <c r="L393" s="36"/>
      <c r="M393" s="36"/>
      <c r="N393" s="76"/>
      <c r="O393" s="77"/>
      <c r="P393" s="86"/>
      <c r="Q393" s="87"/>
      <c r="R393" s="87"/>
      <c r="S393" s="87"/>
      <c r="T393" s="87"/>
      <c r="U393" s="87"/>
      <c r="V393" s="87"/>
      <c r="W393" s="87"/>
      <c r="X393" s="87"/>
      <c r="Y393" s="87"/>
      <c r="Z393" s="87"/>
      <c r="AA393" s="87"/>
      <c r="AB393" s="87"/>
      <c r="AC393" s="87"/>
      <c r="AD393" s="87"/>
      <c r="AE393" s="87"/>
      <c r="AF393" s="87"/>
      <c r="AG393" s="88"/>
      <c r="AH393" s="133"/>
      <c r="AI393" s="100"/>
      <c r="AM393" s="51"/>
      <c r="AN393" s="53" t="e">
        <f t="shared" si="50"/>
        <v>#DIV/0!</v>
      </c>
    </row>
    <row r="394" spans="1:40" ht="59.25" customHeight="1">
      <c r="A394" s="70" t="s">
        <v>265</v>
      </c>
      <c r="B394" s="71" t="s">
        <v>266</v>
      </c>
      <c r="C394" s="72"/>
      <c r="D394" s="73"/>
      <c r="E394" s="73"/>
      <c r="F394" s="73"/>
      <c r="G394" s="73"/>
      <c r="H394" s="73"/>
      <c r="I394" s="541" t="s">
        <v>261</v>
      </c>
      <c r="J394" s="548" t="s">
        <v>130</v>
      </c>
      <c r="K394" s="548" t="s">
        <v>267</v>
      </c>
      <c r="L394" s="554" t="s">
        <v>90</v>
      </c>
      <c r="M394" s="554" t="s">
        <v>49</v>
      </c>
      <c r="N394" s="560"/>
      <c r="O394" s="561"/>
      <c r="P394" s="78" t="s">
        <v>50</v>
      </c>
      <c r="Q394" s="79"/>
      <c r="R394" s="79"/>
      <c r="S394" s="79"/>
      <c r="T394" s="79"/>
      <c r="U394" s="79"/>
      <c r="V394" s="79"/>
      <c r="W394" s="79"/>
      <c r="X394" s="79"/>
      <c r="Y394" s="79"/>
      <c r="Z394" s="79" t="s">
        <v>50</v>
      </c>
      <c r="AA394" s="79"/>
      <c r="AB394" s="79"/>
      <c r="AC394" s="79"/>
      <c r="AD394" s="79" t="s">
        <v>50</v>
      </c>
      <c r="AE394" s="79"/>
      <c r="AF394" s="79"/>
      <c r="AG394" s="80"/>
      <c r="AH394" s="133"/>
      <c r="AI394" s="100"/>
      <c r="AM394" s="51"/>
      <c r="AN394" s="53"/>
    </row>
    <row r="395" spans="1:40" ht="12.75" customHeight="1">
      <c r="A395" s="537" t="s">
        <v>27</v>
      </c>
      <c r="B395" s="537"/>
      <c r="C395" s="72">
        <f aca="true" t="shared" si="57" ref="C395:H395">SUM(C396:C400)</f>
        <v>24686.66465</v>
      </c>
      <c r="D395" s="73">
        <f t="shared" si="57"/>
        <v>24686.66465</v>
      </c>
      <c r="E395" s="73">
        <f t="shared" si="57"/>
        <v>0</v>
      </c>
      <c r="F395" s="73">
        <f t="shared" si="57"/>
        <v>0</v>
      </c>
      <c r="G395" s="73">
        <f t="shared" si="57"/>
        <v>24686.66465</v>
      </c>
      <c r="H395" s="73">
        <f t="shared" si="57"/>
        <v>24686.66465</v>
      </c>
      <c r="I395" s="541"/>
      <c r="J395" s="548"/>
      <c r="K395" s="548"/>
      <c r="L395" s="554"/>
      <c r="M395" s="554"/>
      <c r="N395" s="560"/>
      <c r="O395" s="561"/>
      <c r="P395" s="83"/>
      <c r="Q395" s="84"/>
      <c r="R395" s="84"/>
      <c r="S395" s="84"/>
      <c r="T395" s="84"/>
      <c r="U395" s="84"/>
      <c r="V395" s="84"/>
      <c r="W395" s="84"/>
      <c r="X395" s="84"/>
      <c r="Y395" s="84"/>
      <c r="Z395" s="84"/>
      <c r="AA395" s="84"/>
      <c r="AB395" s="84"/>
      <c r="AC395" s="84"/>
      <c r="AD395" s="84"/>
      <c r="AE395" s="84"/>
      <c r="AF395" s="84"/>
      <c r="AG395" s="85"/>
      <c r="AH395" s="133"/>
      <c r="AI395" s="100"/>
      <c r="AM395" s="51"/>
      <c r="AN395" s="53"/>
    </row>
    <row r="396" spans="1:40" ht="12.75" customHeight="1" hidden="1">
      <c r="A396" s="537" t="s">
        <v>28</v>
      </c>
      <c r="B396" s="537"/>
      <c r="C396" s="72">
        <f>SUM(D396:F396)</f>
        <v>0</v>
      </c>
      <c r="D396" s="73"/>
      <c r="E396" s="73"/>
      <c r="F396" s="73"/>
      <c r="G396" s="73"/>
      <c r="H396" s="73"/>
      <c r="I396" s="541"/>
      <c r="J396" s="548"/>
      <c r="K396" s="548"/>
      <c r="L396" s="554"/>
      <c r="M396" s="554"/>
      <c r="N396" s="560"/>
      <c r="O396" s="561"/>
      <c r="P396" s="83"/>
      <c r="Q396" s="84"/>
      <c r="R396" s="84"/>
      <c r="S396" s="84"/>
      <c r="T396" s="84"/>
      <c r="U396" s="84"/>
      <c r="V396" s="84"/>
      <c r="W396" s="84"/>
      <c r="X396" s="84"/>
      <c r="Y396" s="84"/>
      <c r="Z396" s="84"/>
      <c r="AA396" s="84"/>
      <c r="AB396" s="84"/>
      <c r="AC396" s="84"/>
      <c r="AD396" s="84"/>
      <c r="AE396" s="84"/>
      <c r="AF396" s="84"/>
      <c r="AG396" s="85"/>
      <c r="AH396" s="133"/>
      <c r="AI396" s="100"/>
      <c r="AM396" s="51"/>
      <c r="AN396" s="53" t="e">
        <f t="shared" si="50"/>
        <v>#DIV/0!</v>
      </c>
    </row>
    <row r="397" spans="1:40" ht="12.75" customHeight="1">
      <c r="A397" s="537" t="s">
        <v>29</v>
      </c>
      <c r="B397" s="537"/>
      <c r="C397" s="72">
        <f>SUM(D397:F397)</f>
        <v>15215.83483</v>
      </c>
      <c r="D397" s="73">
        <v>15215.83483</v>
      </c>
      <c r="E397" s="73"/>
      <c r="F397" s="73"/>
      <c r="G397" s="73">
        <v>15215.83483</v>
      </c>
      <c r="H397" s="73">
        <f>G397</f>
        <v>15215.83483</v>
      </c>
      <c r="I397" s="541"/>
      <c r="J397" s="548"/>
      <c r="K397" s="548"/>
      <c r="L397" s="554"/>
      <c r="M397" s="554"/>
      <c r="N397" s="560"/>
      <c r="O397" s="561"/>
      <c r="P397" s="83"/>
      <c r="Q397" s="84"/>
      <c r="R397" s="84"/>
      <c r="S397" s="84"/>
      <c r="T397" s="84"/>
      <c r="U397" s="84"/>
      <c r="V397" s="84"/>
      <c r="W397" s="84"/>
      <c r="X397" s="84"/>
      <c r="Y397" s="84"/>
      <c r="Z397" s="84"/>
      <c r="AA397" s="84"/>
      <c r="AB397" s="84"/>
      <c r="AC397" s="84"/>
      <c r="AD397" s="84"/>
      <c r="AE397" s="84"/>
      <c r="AF397" s="84"/>
      <c r="AG397" s="85"/>
      <c r="AH397" s="133"/>
      <c r="AI397" s="100"/>
      <c r="AM397" s="51"/>
      <c r="AN397" s="53">
        <f t="shared" si="50"/>
        <v>100</v>
      </c>
    </row>
    <row r="398" spans="1:40" ht="46.5" customHeight="1">
      <c r="A398" s="537" t="s">
        <v>30</v>
      </c>
      <c r="B398" s="537"/>
      <c r="C398" s="72">
        <f>SUM(D398:F398)</f>
        <v>9470.82982</v>
      </c>
      <c r="D398" s="73">
        <v>9470.82982</v>
      </c>
      <c r="E398" s="73"/>
      <c r="F398" s="73"/>
      <c r="G398" s="73">
        <v>9470.82982</v>
      </c>
      <c r="H398" s="73">
        <v>9470.82982</v>
      </c>
      <c r="I398" s="541"/>
      <c r="J398" s="548"/>
      <c r="K398" s="548"/>
      <c r="L398" s="554"/>
      <c r="M398" s="554"/>
      <c r="N398" s="560"/>
      <c r="O398" s="561"/>
      <c r="P398" s="83"/>
      <c r="Q398" s="84"/>
      <c r="R398" s="84"/>
      <c r="S398" s="84"/>
      <c r="T398" s="84"/>
      <c r="U398" s="84"/>
      <c r="V398" s="84"/>
      <c r="W398" s="84"/>
      <c r="X398" s="84"/>
      <c r="Y398" s="84"/>
      <c r="Z398" s="84"/>
      <c r="AA398" s="84"/>
      <c r="AB398" s="84"/>
      <c r="AC398" s="84"/>
      <c r="AD398" s="84"/>
      <c r="AE398" s="84"/>
      <c r="AF398" s="84"/>
      <c r="AG398" s="85"/>
      <c r="AH398" s="133"/>
      <c r="AI398" s="100"/>
      <c r="AM398" s="51"/>
      <c r="AN398" s="53">
        <f t="shared" si="50"/>
        <v>100</v>
      </c>
    </row>
    <row r="399" spans="1:40" ht="12.75" customHeight="1" hidden="1">
      <c r="A399" s="537" t="s">
        <v>39</v>
      </c>
      <c r="B399" s="537"/>
      <c r="C399" s="72">
        <f>SUM(D399:F399)</f>
        <v>0</v>
      </c>
      <c r="D399" s="73"/>
      <c r="E399" s="73"/>
      <c r="F399" s="73"/>
      <c r="G399" s="73"/>
      <c r="H399" s="73"/>
      <c r="I399" s="98"/>
      <c r="J399" s="548"/>
      <c r="K399" s="31"/>
      <c r="L399" s="36"/>
      <c r="M399" s="36"/>
      <c r="N399" s="76"/>
      <c r="O399" s="77"/>
      <c r="P399" s="83"/>
      <c r="Q399" s="84"/>
      <c r="R399" s="84"/>
      <c r="S399" s="84"/>
      <c r="T399" s="84"/>
      <c r="U399" s="84"/>
      <c r="V399" s="84"/>
      <c r="W399" s="84"/>
      <c r="X399" s="84"/>
      <c r="Y399" s="84"/>
      <c r="Z399" s="84"/>
      <c r="AA399" s="84"/>
      <c r="AB399" s="84"/>
      <c r="AC399" s="84"/>
      <c r="AD399" s="84"/>
      <c r="AE399" s="84"/>
      <c r="AF399" s="84"/>
      <c r="AG399" s="85"/>
      <c r="AH399" s="133"/>
      <c r="AI399" s="100"/>
      <c r="AM399" s="51"/>
      <c r="AN399" s="53" t="e">
        <f t="shared" si="50"/>
        <v>#DIV/0!</v>
      </c>
    </row>
    <row r="400" spans="1:40" ht="12.75" customHeight="1" hidden="1">
      <c r="A400" s="537" t="s">
        <v>40</v>
      </c>
      <c r="B400" s="537"/>
      <c r="C400" s="72">
        <f>SUM(D400:F400)</f>
        <v>0</v>
      </c>
      <c r="D400" s="73"/>
      <c r="E400" s="73"/>
      <c r="F400" s="73"/>
      <c r="G400" s="73"/>
      <c r="H400" s="73"/>
      <c r="I400" s="98"/>
      <c r="J400" s="548"/>
      <c r="K400" s="31"/>
      <c r="L400" s="36"/>
      <c r="M400" s="36"/>
      <c r="N400" s="76"/>
      <c r="O400" s="77"/>
      <c r="P400" s="86"/>
      <c r="Q400" s="87"/>
      <c r="R400" s="87"/>
      <c r="S400" s="87"/>
      <c r="T400" s="87"/>
      <c r="U400" s="87"/>
      <c r="V400" s="87"/>
      <c r="W400" s="87"/>
      <c r="X400" s="87"/>
      <c r="Y400" s="87"/>
      <c r="Z400" s="87"/>
      <c r="AA400" s="87"/>
      <c r="AB400" s="87"/>
      <c r="AC400" s="87"/>
      <c r="AD400" s="87"/>
      <c r="AE400" s="87"/>
      <c r="AF400" s="87"/>
      <c r="AG400" s="88"/>
      <c r="AH400" s="133"/>
      <c r="AI400" s="100"/>
      <c r="AM400" s="51"/>
      <c r="AN400" s="53" t="e">
        <f t="shared" si="50"/>
        <v>#DIV/0!</v>
      </c>
    </row>
    <row r="401" spans="1:40" ht="48.75" customHeight="1">
      <c r="A401" s="70" t="s">
        <v>268</v>
      </c>
      <c r="B401" s="71" t="s">
        <v>269</v>
      </c>
      <c r="C401" s="72"/>
      <c r="D401" s="73"/>
      <c r="E401" s="73"/>
      <c r="F401" s="73"/>
      <c r="G401" s="73"/>
      <c r="H401" s="73"/>
      <c r="I401" s="541" t="s">
        <v>205</v>
      </c>
      <c r="J401" s="548" t="s">
        <v>94</v>
      </c>
      <c r="K401" s="548" t="s">
        <v>270</v>
      </c>
      <c r="L401" s="554" t="s">
        <v>142</v>
      </c>
      <c r="M401" s="554" t="s">
        <v>49</v>
      </c>
      <c r="N401" s="560">
        <v>150</v>
      </c>
      <c r="O401" s="561"/>
      <c r="P401" s="78"/>
      <c r="Q401" s="79"/>
      <c r="R401" s="79" t="s">
        <v>50</v>
      </c>
      <c r="S401" s="79" t="s">
        <v>50</v>
      </c>
      <c r="T401" s="79" t="s">
        <v>50</v>
      </c>
      <c r="U401" s="79" t="s">
        <v>50</v>
      </c>
      <c r="V401" s="79" t="s">
        <v>50</v>
      </c>
      <c r="W401" s="79" t="s">
        <v>50</v>
      </c>
      <c r="X401" s="79" t="s">
        <v>50</v>
      </c>
      <c r="Y401" s="79" t="s">
        <v>50</v>
      </c>
      <c r="Z401" s="79"/>
      <c r="AA401" s="79" t="s">
        <v>50</v>
      </c>
      <c r="AB401" s="79" t="s">
        <v>50</v>
      </c>
      <c r="AC401" s="79" t="s">
        <v>50</v>
      </c>
      <c r="AD401" s="79"/>
      <c r="AE401" s="79" t="s">
        <v>50</v>
      </c>
      <c r="AF401" s="79" t="s">
        <v>50</v>
      </c>
      <c r="AG401" s="80" t="s">
        <v>50</v>
      </c>
      <c r="AH401" s="133"/>
      <c r="AI401" s="100"/>
      <c r="AM401" s="51"/>
      <c r="AN401" s="53"/>
    </row>
    <row r="402" spans="1:40" ht="12.75" customHeight="1">
      <c r="A402" s="537" t="s">
        <v>27</v>
      </c>
      <c r="B402" s="537"/>
      <c r="C402" s="72">
        <f aca="true" t="shared" si="58" ref="C402:H402">SUM(C403:C407)</f>
        <v>150</v>
      </c>
      <c r="D402" s="73">
        <f t="shared" si="58"/>
        <v>150</v>
      </c>
      <c r="E402" s="73">
        <f t="shared" si="58"/>
        <v>0</v>
      </c>
      <c r="F402" s="73">
        <f t="shared" si="58"/>
        <v>0</v>
      </c>
      <c r="G402" s="73">
        <f t="shared" si="58"/>
        <v>150</v>
      </c>
      <c r="H402" s="73">
        <f t="shared" si="58"/>
        <v>150</v>
      </c>
      <c r="I402" s="541"/>
      <c r="J402" s="548"/>
      <c r="K402" s="548"/>
      <c r="L402" s="554"/>
      <c r="M402" s="554"/>
      <c r="N402" s="560"/>
      <c r="O402" s="561"/>
      <c r="P402" s="83"/>
      <c r="Q402" s="84"/>
      <c r="R402" s="84"/>
      <c r="S402" s="84"/>
      <c r="T402" s="84"/>
      <c r="U402" s="84"/>
      <c r="V402" s="84"/>
      <c r="W402" s="84"/>
      <c r="X402" s="84"/>
      <c r="Y402" s="84"/>
      <c r="Z402" s="84"/>
      <c r="AA402" s="84"/>
      <c r="AB402" s="84"/>
      <c r="AC402" s="84"/>
      <c r="AD402" s="84"/>
      <c r="AE402" s="84"/>
      <c r="AF402" s="84"/>
      <c r="AG402" s="85"/>
      <c r="AH402" s="133"/>
      <c r="AI402" s="100"/>
      <c r="AM402" s="51"/>
      <c r="AN402" s="53"/>
    </row>
    <row r="403" spans="1:40" ht="12.75" customHeight="1" hidden="1">
      <c r="A403" s="537" t="s">
        <v>28</v>
      </c>
      <c r="B403" s="537"/>
      <c r="C403" s="72">
        <f>SUM(D403:F403)</f>
        <v>0</v>
      </c>
      <c r="D403" s="73"/>
      <c r="E403" s="73"/>
      <c r="F403" s="73"/>
      <c r="G403" s="73"/>
      <c r="H403" s="73"/>
      <c r="I403" s="541"/>
      <c r="J403" s="548"/>
      <c r="K403" s="548"/>
      <c r="L403" s="554"/>
      <c r="M403" s="554"/>
      <c r="N403" s="560"/>
      <c r="O403" s="561"/>
      <c r="P403" s="83"/>
      <c r="Q403" s="84"/>
      <c r="R403" s="84"/>
      <c r="S403" s="84"/>
      <c r="T403" s="84"/>
      <c r="U403" s="84"/>
      <c r="V403" s="84"/>
      <c r="W403" s="84"/>
      <c r="X403" s="84"/>
      <c r="Y403" s="84"/>
      <c r="Z403" s="84"/>
      <c r="AA403" s="84"/>
      <c r="AB403" s="84"/>
      <c r="AC403" s="84"/>
      <c r="AD403" s="84"/>
      <c r="AE403" s="84"/>
      <c r="AF403" s="84"/>
      <c r="AG403" s="85"/>
      <c r="AH403" s="133"/>
      <c r="AI403" s="100"/>
      <c r="AM403" s="51"/>
      <c r="AN403" s="53" t="e">
        <f t="shared" si="50"/>
        <v>#DIV/0!</v>
      </c>
    </row>
    <row r="404" spans="1:40" ht="33" customHeight="1">
      <c r="A404" s="537" t="s">
        <v>29</v>
      </c>
      <c r="B404" s="537"/>
      <c r="C404" s="72">
        <f>SUM(D404:F404)</f>
        <v>150</v>
      </c>
      <c r="D404" s="73">
        <v>150</v>
      </c>
      <c r="E404" s="73"/>
      <c r="F404" s="73"/>
      <c r="G404" s="73">
        <v>150</v>
      </c>
      <c r="H404" s="73">
        <v>150</v>
      </c>
      <c r="I404" s="541"/>
      <c r="J404" s="548"/>
      <c r="K404" s="548"/>
      <c r="L404" s="554"/>
      <c r="M404" s="554"/>
      <c r="N404" s="560"/>
      <c r="O404" s="561"/>
      <c r="P404" s="83"/>
      <c r="Q404" s="84"/>
      <c r="R404" s="84"/>
      <c r="S404" s="84"/>
      <c r="T404" s="84"/>
      <c r="U404" s="84"/>
      <c r="V404" s="84"/>
      <c r="W404" s="84"/>
      <c r="X404" s="84"/>
      <c r="Y404" s="84"/>
      <c r="Z404" s="84"/>
      <c r="AA404" s="84"/>
      <c r="AB404" s="84"/>
      <c r="AC404" s="84"/>
      <c r="AD404" s="84"/>
      <c r="AE404" s="84"/>
      <c r="AF404" s="84"/>
      <c r="AG404" s="85"/>
      <c r="AH404" s="133"/>
      <c r="AI404" s="100"/>
      <c r="AM404" s="51"/>
      <c r="AN404" s="53">
        <f t="shared" si="50"/>
        <v>100</v>
      </c>
    </row>
    <row r="405" spans="1:40" ht="12.75" customHeight="1" hidden="1">
      <c r="A405" s="537" t="s">
        <v>30</v>
      </c>
      <c r="B405" s="537"/>
      <c r="C405" s="72">
        <f>SUM(D405:F405)</f>
        <v>0</v>
      </c>
      <c r="D405" s="73"/>
      <c r="E405" s="73"/>
      <c r="F405" s="73"/>
      <c r="G405" s="73"/>
      <c r="H405" s="73"/>
      <c r="I405" s="541"/>
      <c r="J405" s="548"/>
      <c r="K405" s="548"/>
      <c r="L405" s="36"/>
      <c r="M405" s="36"/>
      <c r="N405" s="560"/>
      <c r="O405" s="561"/>
      <c r="P405" s="83"/>
      <c r="Q405" s="84"/>
      <c r="R405" s="84"/>
      <c r="S405" s="84"/>
      <c r="T405" s="84"/>
      <c r="U405" s="84"/>
      <c r="V405" s="84"/>
      <c r="W405" s="84"/>
      <c r="X405" s="84"/>
      <c r="Y405" s="84"/>
      <c r="Z405" s="84"/>
      <c r="AA405" s="84"/>
      <c r="AB405" s="84"/>
      <c r="AC405" s="84"/>
      <c r="AD405" s="84"/>
      <c r="AE405" s="84"/>
      <c r="AF405" s="84"/>
      <c r="AG405" s="85"/>
      <c r="AH405" s="133"/>
      <c r="AI405" s="100"/>
      <c r="AM405" s="51"/>
      <c r="AN405" s="53" t="e">
        <f t="shared" si="50"/>
        <v>#DIV/0!</v>
      </c>
    </row>
    <row r="406" spans="1:40" ht="12.75" customHeight="1" hidden="1">
      <c r="A406" s="537" t="s">
        <v>39</v>
      </c>
      <c r="B406" s="537"/>
      <c r="C406" s="72">
        <f>SUM(D406:F406)</f>
        <v>0</v>
      </c>
      <c r="D406" s="73"/>
      <c r="E406" s="73"/>
      <c r="F406" s="73"/>
      <c r="G406" s="73"/>
      <c r="H406" s="73"/>
      <c r="I406" s="98"/>
      <c r="J406" s="101"/>
      <c r="K406" s="31"/>
      <c r="L406" s="36"/>
      <c r="M406" s="36"/>
      <c r="N406" s="76"/>
      <c r="O406" s="77"/>
      <c r="P406" s="83"/>
      <c r="Q406" s="84"/>
      <c r="R406" s="84"/>
      <c r="S406" s="84"/>
      <c r="T406" s="84"/>
      <c r="U406" s="84"/>
      <c r="V406" s="84"/>
      <c r="W406" s="84"/>
      <c r="X406" s="84"/>
      <c r="Y406" s="84"/>
      <c r="Z406" s="84"/>
      <c r="AA406" s="84"/>
      <c r="AB406" s="84"/>
      <c r="AC406" s="84"/>
      <c r="AD406" s="84"/>
      <c r="AE406" s="84"/>
      <c r="AF406" s="84"/>
      <c r="AG406" s="85"/>
      <c r="AH406" s="133"/>
      <c r="AI406" s="100"/>
      <c r="AM406" s="51"/>
      <c r="AN406" s="53" t="e">
        <f t="shared" si="50"/>
        <v>#DIV/0!</v>
      </c>
    </row>
    <row r="407" spans="1:40" ht="12.75" customHeight="1" hidden="1">
      <c r="A407" s="537" t="s">
        <v>40</v>
      </c>
      <c r="B407" s="537"/>
      <c r="C407" s="72">
        <f>SUM(D407:F407)</f>
        <v>0</v>
      </c>
      <c r="D407" s="73"/>
      <c r="E407" s="73"/>
      <c r="F407" s="73"/>
      <c r="G407" s="73"/>
      <c r="H407" s="73"/>
      <c r="I407" s="98"/>
      <c r="J407" s="101"/>
      <c r="K407" s="31"/>
      <c r="L407" s="36"/>
      <c r="M407" s="36"/>
      <c r="N407" s="76"/>
      <c r="O407" s="77"/>
      <c r="P407" s="86"/>
      <c r="Q407" s="87"/>
      <c r="R407" s="87"/>
      <c r="S407" s="87"/>
      <c r="T407" s="87"/>
      <c r="U407" s="87"/>
      <c r="V407" s="87"/>
      <c r="W407" s="87"/>
      <c r="X407" s="87"/>
      <c r="Y407" s="87"/>
      <c r="Z407" s="87"/>
      <c r="AA407" s="87"/>
      <c r="AB407" s="87"/>
      <c r="AC407" s="87"/>
      <c r="AD407" s="87"/>
      <c r="AE407" s="87"/>
      <c r="AF407" s="87"/>
      <c r="AG407" s="88"/>
      <c r="AH407" s="133"/>
      <c r="AI407" s="100"/>
      <c r="AM407" s="51"/>
      <c r="AN407" s="53" t="e">
        <f t="shared" si="50"/>
        <v>#DIV/0!</v>
      </c>
    </row>
    <row r="408" spans="1:40" ht="72" customHeight="1">
      <c r="A408" s="70" t="s">
        <v>271</v>
      </c>
      <c r="B408" s="71" t="s">
        <v>272</v>
      </c>
      <c r="C408" s="72"/>
      <c r="D408" s="73"/>
      <c r="E408" s="73"/>
      <c r="F408" s="73"/>
      <c r="G408" s="73"/>
      <c r="H408" s="73"/>
      <c r="I408" s="541" t="s">
        <v>273</v>
      </c>
      <c r="J408" s="548" t="s">
        <v>54</v>
      </c>
      <c r="K408" s="548" t="s">
        <v>274</v>
      </c>
      <c r="L408" s="554" t="s">
        <v>48</v>
      </c>
      <c r="M408" s="554" t="s">
        <v>49</v>
      </c>
      <c r="N408" s="560"/>
      <c r="O408" s="561"/>
      <c r="P408" s="78" t="s">
        <v>50</v>
      </c>
      <c r="Q408" s="79" t="s">
        <v>50</v>
      </c>
      <c r="R408" s="79" t="s">
        <v>50</v>
      </c>
      <c r="S408" s="79" t="s">
        <v>50</v>
      </c>
      <c r="T408" s="79"/>
      <c r="U408" s="79" t="s">
        <v>50</v>
      </c>
      <c r="V408" s="79" t="s">
        <v>50</v>
      </c>
      <c r="W408" s="79" t="s">
        <v>50</v>
      </c>
      <c r="X408" s="79" t="s">
        <v>50</v>
      </c>
      <c r="Y408" s="79" t="s">
        <v>50</v>
      </c>
      <c r="Z408" s="79" t="s">
        <v>50</v>
      </c>
      <c r="AA408" s="79" t="s">
        <v>50</v>
      </c>
      <c r="AB408" s="79" t="s">
        <v>50</v>
      </c>
      <c r="AC408" s="79" t="s">
        <v>50</v>
      </c>
      <c r="AD408" s="79" t="s">
        <v>50</v>
      </c>
      <c r="AE408" s="79" t="s">
        <v>50</v>
      </c>
      <c r="AF408" s="79" t="s">
        <v>50</v>
      </c>
      <c r="AG408" s="80" t="s">
        <v>50</v>
      </c>
      <c r="AH408" s="133"/>
      <c r="AI408" s="100"/>
      <c r="AM408" s="51"/>
      <c r="AN408" s="53"/>
    </row>
    <row r="409" spans="1:40" ht="12.75" customHeight="1">
      <c r="A409" s="537" t="s">
        <v>27</v>
      </c>
      <c r="B409" s="537"/>
      <c r="C409" s="72">
        <f aca="true" t="shared" si="59" ref="C409:H409">SUM(C410:C414)</f>
        <v>178507.37028</v>
      </c>
      <c r="D409" s="73">
        <f t="shared" si="59"/>
        <v>178507.37028</v>
      </c>
      <c r="E409" s="73">
        <f t="shared" si="59"/>
        <v>0</v>
      </c>
      <c r="F409" s="73">
        <f t="shared" si="59"/>
        <v>0</v>
      </c>
      <c r="G409" s="73">
        <f t="shared" si="59"/>
        <v>175288.53018</v>
      </c>
      <c r="H409" s="73">
        <f t="shared" si="59"/>
        <v>175288.53018</v>
      </c>
      <c r="I409" s="541"/>
      <c r="J409" s="548"/>
      <c r="K409" s="548"/>
      <c r="L409" s="554"/>
      <c r="M409" s="554"/>
      <c r="N409" s="560"/>
      <c r="O409" s="561"/>
      <c r="P409" s="83"/>
      <c r="Q409" s="84"/>
      <c r="R409" s="84"/>
      <c r="S409" s="84"/>
      <c r="T409" s="84"/>
      <c r="U409" s="84"/>
      <c r="V409" s="84"/>
      <c r="W409" s="84"/>
      <c r="X409" s="84"/>
      <c r="Y409" s="84"/>
      <c r="Z409" s="84"/>
      <c r="AA409" s="84"/>
      <c r="AB409" s="84"/>
      <c r="AC409" s="84"/>
      <c r="AD409" s="84"/>
      <c r="AE409" s="84"/>
      <c r="AF409" s="84"/>
      <c r="AG409" s="85"/>
      <c r="AH409" s="133"/>
      <c r="AI409" s="100"/>
      <c r="AM409" s="51"/>
      <c r="AN409" s="53"/>
    </row>
    <row r="410" spans="1:40" ht="12.75" customHeight="1">
      <c r="A410" s="537" t="s">
        <v>28</v>
      </c>
      <c r="B410" s="537"/>
      <c r="C410" s="72">
        <f>SUM(D410:F410)</f>
        <v>0</v>
      </c>
      <c r="D410" s="73"/>
      <c r="E410" s="73"/>
      <c r="F410" s="73"/>
      <c r="G410" s="73"/>
      <c r="H410" s="73"/>
      <c r="I410" s="541"/>
      <c r="J410" s="548"/>
      <c r="K410" s="548"/>
      <c r="L410" s="554"/>
      <c r="M410" s="554"/>
      <c r="N410" s="560"/>
      <c r="O410" s="561"/>
      <c r="P410" s="83"/>
      <c r="Q410" s="84"/>
      <c r="R410" s="84"/>
      <c r="S410" s="84"/>
      <c r="T410" s="84"/>
      <c r="U410" s="84"/>
      <c r="V410" s="84"/>
      <c r="W410" s="84"/>
      <c r="X410" s="84"/>
      <c r="Y410" s="84"/>
      <c r="Z410" s="84"/>
      <c r="AA410" s="84"/>
      <c r="AB410" s="84"/>
      <c r="AC410" s="84"/>
      <c r="AD410" s="84"/>
      <c r="AE410" s="84"/>
      <c r="AF410" s="84"/>
      <c r="AG410" s="85"/>
      <c r="AH410" s="133"/>
      <c r="AI410" s="100"/>
      <c r="AM410" s="51"/>
      <c r="AN410" s="53"/>
    </row>
    <row r="411" spans="1:40" ht="12.75" customHeight="1">
      <c r="A411" s="537" t="s">
        <v>29</v>
      </c>
      <c r="B411" s="537"/>
      <c r="C411" s="72">
        <f>SUM(D411:F411)</f>
        <v>178507.37028</v>
      </c>
      <c r="D411" s="147">
        <v>178507.37028</v>
      </c>
      <c r="E411" s="147"/>
      <c r="F411" s="147"/>
      <c r="G411" s="147">
        <v>175288.53018</v>
      </c>
      <c r="H411" s="147">
        <f>G411</f>
        <v>175288.53018</v>
      </c>
      <c r="I411" s="541"/>
      <c r="J411" s="548"/>
      <c r="K411" s="548"/>
      <c r="L411" s="554"/>
      <c r="M411" s="554"/>
      <c r="N411" s="560"/>
      <c r="O411" s="561"/>
      <c r="P411" s="83"/>
      <c r="Q411" s="84"/>
      <c r="R411" s="84"/>
      <c r="S411" s="84"/>
      <c r="T411" s="84"/>
      <c r="U411" s="84"/>
      <c r="V411" s="84"/>
      <c r="W411" s="84"/>
      <c r="X411" s="84"/>
      <c r="Y411" s="84"/>
      <c r="Z411" s="84"/>
      <c r="AA411" s="84"/>
      <c r="AB411" s="84"/>
      <c r="AC411" s="84"/>
      <c r="AD411" s="84"/>
      <c r="AE411" s="84"/>
      <c r="AF411" s="84"/>
      <c r="AG411" s="85"/>
      <c r="AH411" s="133"/>
      <c r="AI411" s="100"/>
      <c r="AM411" s="51"/>
      <c r="AN411" s="53">
        <f aca="true" t="shared" si="60" ref="AN411:AN476">(H411/D411)*100</f>
        <v>98.1968026894626</v>
      </c>
    </row>
    <row r="412" spans="1:40" ht="12.75" customHeight="1">
      <c r="A412" s="537" t="s">
        <v>30</v>
      </c>
      <c r="B412" s="537"/>
      <c r="C412" s="72">
        <f>SUM(D412:F412)</f>
        <v>0</v>
      </c>
      <c r="D412" s="73"/>
      <c r="E412" s="73"/>
      <c r="F412" s="73"/>
      <c r="G412" s="73"/>
      <c r="H412" s="73"/>
      <c r="I412" s="541"/>
      <c r="J412" s="548"/>
      <c r="K412" s="548"/>
      <c r="L412" s="554"/>
      <c r="M412" s="554"/>
      <c r="N412" s="560"/>
      <c r="O412" s="561"/>
      <c r="P412" s="86"/>
      <c r="Q412" s="87"/>
      <c r="R412" s="87"/>
      <c r="S412" s="87"/>
      <c r="T412" s="87"/>
      <c r="U412" s="87"/>
      <c r="V412" s="87"/>
      <c r="W412" s="87"/>
      <c r="X412" s="87"/>
      <c r="Y412" s="87"/>
      <c r="Z412" s="87"/>
      <c r="AA412" s="87"/>
      <c r="AB412" s="87"/>
      <c r="AC412" s="87"/>
      <c r="AD412" s="87"/>
      <c r="AE412" s="87"/>
      <c r="AF412" s="87"/>
      <c r="AG412" s="88"/>
      <c r="AH412" s="133"/>
      <c r="AI412" s="100"/>
      <c r="AM412" s="51"/>
      <c r="AN412" s="53"/>
    </row>
    <row r="413" spans="1:40" ht="12.75" customHeight="1" hidden="1">
      <c r="A413" s="537" t="s">
        <v>39</v>
      </c>
      <c r="B413" s="537"/>
      <c r="C413" s="72">
        <f>SUM(D413:F413)</f>
        <v>0</v>
      </c>
      <c r="D413" s="73"/>
      <c r="E413" s="73"/>
      <c r="F413" s="73"/>
      <c r="G413" s="73"/>
      <c r="H413" s="73"/>
      <c r="I413" s="92"/>
      <c r="J413" s="101"/>
      <c r="K413" s="31"/>
      <c r="L413" s="36"/>
      <c r="M413" s="36"/>
      <c r="N413" s="76"/>
      <c r="O413" s="77"/>
      <c r="P413" s="116"/>
      <c r="Q413" s="117"/>
      <c r="R413" s="117"/>
      <c r="S413" s="117"/>
      <c r="T413" s="117"/>
      <c r="U413" s="117"/>
      <c r="V413" s="117"/>
      <c r="W413" s="117"/>
      <c r="X413" s="117"/>
      <c r="Y413" s="117"/>
      <c r="Z413" s="117"/>
      <c r="AA413" s="117"/>
      <c r="AB413" s="117"/>
      <c r="AC413" s="117"/>
      <c r="AD413" s="117"/>
      <c r="AE413" s="117"/>
      <c r="AF413" s="117"/>
      <c r="AG413" s="117"/>
      <c r="AH413" s="136"/>
      <c r="AI413" s="100"/>
      <c r="AM413" s="51"/>
      <c r="AN413" s="53" t="e">
        <f t="shared" si="60"/>
        <v>#DIV/0!</v>
      </c>
    </row>
    <row r="414" spans="1:40" ht="12.75" customHeight="1" hidden="1">
      <c r="A414" s="537" t="s">
        <v>40</v>
      </c>
      <c r="B414" s="537"/>
      <c r="C414" s="72">
        <f>SUM(D414:F414)</f>
        <v>0</v>
      </c>
      <c r="D414" s="73"/>
      <c r="E414" s="73"/>
      <c r="F414" s="73"/>
      <c r="G414" s="73"/>
      <c r="H414" s="73"/>
      <c r="I414" s="92"/>
      <c r="J414" s="101"/>
      <c r="K414" s="31"/>
      <c r="L414" s="36"/>
      <c r="M414" s="36"/>
      <c r="N414" s="76"/>
      <c r="O414" s="77"/>
      <c r="P414" s="83"/>
      <c r="Q414" s="84"/>
      <c r="R414" s="84"/>
      <c r="S414" s="84"/>
      <c r="T414" s="84"/>
      <c r="U414" s="84"/>
      <c r="V414" s="84"/>
      <c r="W414" s="84"/>
      <c r="X414" s="84"/>
      <c r="Y414" s="84"/>
      <c r="Z414" s="84"/>
      <c r="AA414" s="84"/>
      <c r="AB414" s="84"/>
      <c r="AC414" s="84"/>
      <c r="AD414" s="84"/>
      <c r="AE414" s="84"/>
      <c r="AF414" s="84"/>
      <c r="AG414" s="84"/>
      <c r="AH414" s="136"/>
      <c r="AI414" s="100"/>
      <c r="AM414" s="51"/>
      <c r="AN414" s="53" t="e">
        <f t="shared" si="60"/>
        <v>#DIV/0!</v>
      </c>
    </row>
    <row r="415" spans="1:40" ht="33" customHeight="1">
      <c r="A415" s="70" t="s">
        <v>275</v>
      </c>
      <c r="B415" s="71" t="s">
        <v>276</v>
      </c>
      <c r="C415" s="72"/>
      <c r="D415" s="73"/>
      <c r="E415" s="73"/>
      <c r="F415" s="73"/>
      <c r="G415" s="73"/>
      <c r="H415" s="73"/>
      <c r="I415" s="541" t="s">
        <v>216</v>
      </c>
      <c r="J415" s="556" t="s">
        <v>136</v>
      </c>
      <c r="K415" s="548" t="s">
        <v>277</v>
      </c>
      <c r="L415" s="554" t="s">
        <v>278</v>
      </c>
      <c r="M415" s="554" t="s">
        <v>49</v>
      </c>
      <c r="N415" s="560"/>
      <c r="O415" s="561"/>
      <c r="P415" s="83" t="s">
        <v>50</v>
      </c>
      <c r="Q415" s="84" t="s">
        <v>50</v>
      </c>
      <c r="R415" s="84" t="s">
        <v>50</v>
      </c>
      <c r="S415" s="84"/>
      <c r="T415" s="84"/>
      <c r="U415" s="84"/>
      <c r="V415" s="84"/>
      <c r="W415" s="84"/>
      <c r="X415" s="84"/>
      <c r="Y415" s="84"/>
      <c r="Z415" s="84" t="s">
        <v>50</v>
      </c>
      <c r="AA415" s="84" t="s">
        <v>50</v>
      </c>
      <c r="AB415" s="84"/>
      <c r="AC415" s="84"/>
      <c r="AD415" s="84" t="s">
        <v>50</v>
      </c>
      <c r="AE415" s="84" t="s">
        <v>50</v>
      </c>
      <c r="AF415" s="84"/>
      <c r="AG415" s="84"/>
      <c r="AH415" s="136"/>
      <c r="AI415" s="100"/>
      <c r="AM415" s="51"/>
      <c r="AN415" s="53"/>
    </row>
    <row r="416" spans="1:40" ht="12.75" customHeight="1">
      <c r="A416" s="537" t="s">
        <v>27</v>
      </c>
      <c r="B416" s="537"/>
      <c r="C416" s="72">
        <f aca="true" t="shared" si="61" ref="C416:H416">SUM(C417:C421)</f>
        <v>50</v>
      </c>
      <c r="D416" s="73">
        <f t="shared" si="61"/>
        <v>50</v>
      </c>
      <c r="E416" s="73">
        <f t="shared" si="61"/>
        <v>0</v>
      </c>
      <c r="F416" s="73">
        <f t="shared" si="61"/>
        <v>0</v>
      </c>
      <c r="G416" s="73">
        <f t="shared" si="61"/>
        <v>50</v>
      </c>
      <c r="H416" s="73">
        <f t="shared" si="61"/>
        <v>50</v>
      </c>
      <c r="I416" s="541"/>
      <c r="J416" s="556"/>
      <c r="K416" s="548"/>
      <c r="L416" s="554"/>
      <c r="M416" s="554"/>
      <c r="N416" s="560"/>
      <c r="O416" s="561"/>
      <c r="P416" s="83"/>
      <c r="Q416" s="84"/>
      <c r="R416" s="84"/>
      <c r="S416" s="84"/>
      <c r="T416" s="84"/>
      <c r="U416" s="84"/>
      <c r="V416" s="84"/>
      <c r="W416" s="84"/>
      <c r="X416" s="84"/>
      <c r="Y416" s="84"/>
      <c r="Z416" s="84"/>
      <c r="AA416" s="84"/>
      <c r="AB416" s="84"/>
      <c r="AC416" s="84"/>
      <c r="AD416" s="84"/>
      <c r="AE416" s="84"/>
      <c r="AF416" s="84"/>
      <c r="AG416" s="84"/>
      <c r="AH416" s="136"/>
      <c r="AI416" s="100"/>
      <c r="AM416" s="51"/>
      <c r="AN416" s="53"/>
    </row>
    <row r="417" spans="1:40" ht="12.75" customHeight="1">
      <c r="A417" s="537" t="s">
        <v>28</v>
      </c>
      <c r="B417" s="537"/>
      <c r="C417" s="72">
        <f>SUM(D417:F417)</f>
        <v>0</v>
      </c>
      <c r="D417" s="73"/>
      <c r="E417" s="73"/>
      <c r="F417" s="73"/>
      <c r="G417" s="73"/>
      <c r="H417" s="73"/>
      <c r="I417" s="541"/>
      <c r="J417" s="556"/>
      <c r="K417" s="548"/>
      <c r="L417" s="554"/>
      <c r="M417" s="554"/>
      <c r="N417" s="560"/>
      <c r="O417" s="561"/>
      <c r="P417" s="83"/>
      <c r="Q417" s="84"/>
      <c r="R417" s="84"/>
      <c r="S417" s="84"/>
      <c r="T417" s="84"/>
      <c r="U417" s="84"/>
      <c r="V417" s="84"/>
      <c r="W417" s="84"/>
      <c r="X417" s="84"/>
      <c r="Y417" s="84"/>
      <c r="Z417" s="84"/>
      <c r="AA417" s="84"/>
      <c r="AB417" s="84"/>
      <c r="AC417" s="84"/>
      <c r="AD417" s="84"/>
      <c r="AE417" s="84"/>
      <c r="AF417" s="84"/>
      <c r="AG417" s="84"/>
      <c r="AH417" s="136"/>
      <c r="AI417" s="100"/>
      <c r="AM417" s="51"/>
      <c r="AN417" s="53"/>
    </row>
    <row r="418" spans="1:40" ht="12.75" customHeight="1">
      <c r="A418" s="537" t="s">
        <v>29</v>
      </c>
      <c r="B418" s="537"/>
      <c r="C418" s="72">
        <f>SUM(D418:F418)</f>
        <v>50</v>
      </c>
      <c r="D418" s="73">
        <v>50</v>
      </c>
      <c r="E418" s="73"/>
      <c r="F418" s="73"/>
      <c r="G418" s="73">
        <v>50</v>
      </c>
      <c r="H418" s="73">
        <v>50</v>
      </c>
      <c r="I418" s="541"/>
      <c r="J418" s="556"/>
      <c r="K418" s="548"/>
      <c r="L418" s="554"/>
      <c r="M418" s="554"/>
      <c r="N418" s="560"/>
      <c r="O418" s="561"/>
      <c r="P418" s="83"/>
      <c r="Q418" s="84"/>
      <c r="R418" s="84"/>
      <c r="S418" s="84"/>
      <c r="T418" s="84"/>
      <c r="U418" s="84"/>
      <c r="V418" s="84"/>
      <c r="W418" s="84"/>
      <c r="X418" s="84"/>
      <c r="Y418" s="84"/>
      <c r="Z418" s="84"/>
      <c r="AA418" s="84"/>
      <c r="AB418" s="84"/>
      <c r="AC418" s="84"/>
      <c r="AD418" s="84"/>
      <c r="AE418" s="84"/>
      <c r="AF418" s="84"/>
      <c r="AG418" s="84"/>
      <c r="AH418" s="136"/>
      <c r="AI418" s="100"/>
      <c r="AM418" s="51"/>
      <c r="AN418" s="53">
        <f t="shared" si="60"/>
        <v>100</v>
      </c>
    </row>
    <row r="419" spans="1:40" ht="12.75" customHeight="1">
      <c r="A419" s="537" t="s">
        <v>30</v>
      </c>
      <c r="B419" s="537"/>
      <c r="C419" s="72">
        <f>SUM(D419:F419)</f>
        <v>0</v>
      </c>
      <c r="D419" s="73"/>
      <c r="E419" s="73"/>
      <c r="F419" s="73"/>
      <c r="G419" s="73"/>
      <c r="H419" s="73"/>
      <c r="I419" s="541"/>
      <c r="J419" s="556"/>
      <c r="K419" s="548"/>
      <c r="L419" s="554"/>
      <c r="M419" s="554"/>
      <c r="N419" s="560"/>
      <c r="O419" s="561"/>
      <c r="P419" s="83"/>
      <c r="Q419" s="84"/>
      <c r="R419" s="84"/>
      <c r="S419" s="84"/>
      <c r="T419" s="84"/>
      <c r="U419" s="84"/>
      <c r="V419" s="84"/>
      <c r="W419" s="84"/>
      <c r="X419" s="84"/>
      <c r="Y419" s="84"/>
      <c r="Z419" s="84"/>
      <c r="AA419" s="84"/>
      <c r="AB419" s="84"/>
      <c r="AC419" s="84"/>
      <c r="AD419" s="84"/>
      <c r="AE419" s="84"/>
      <c r="AF419" s="84"/>
      <c r="AG419" s="84"/>
      <c r="AH419" s="136"/>
      <c r="AI419" s="100"/>
      <c r="AM419" s="51"/>
      <c r="AN419" s="53"/>
    </row>
    <row r="420" spans="1:40" ht="12.75" customHeight="1" hidden="1">
      <c r="A420" s="537" t="s">
        <v>39</v>
      </c>
      <c r="B420" s="537"/>
      <c r="C420" s="72">
        <f>SUM(D420:F420)</f>
        <v>0</v>
      </c>
      <c r="D420" s="73"/>
      <c r="E420" s="73"/>
      <c r="F420" s="73"/>
      <c r="G420" s="73"/>
      <c r="H420" s="73"/>
      <c r="I420" s="98"/>
      <c r="J420" s="556"/>
      <c r="K420" s="31"/>
      <c r="L420" s="36"/>
      <c r="M420" s="36"/>
      <c r="N420" s="76"/>
      <c r="O420" s="77"/>
      <c r="P420" s="83"/>
      <c r="Q420" s="84"/>
      <c r="R420" s="84"/>
      <c r="S420" s="84"/>
      <c r="T420" s="84"/>
      <c r="U420" s="84"/>
      <c r="V420" s="84"/>
      <c r="W420" s="84"/>
      <c r="X420" s="84"/>
      <c r="Y420" s="84"/>
      <c r="Z420" s="84"/>
      <c r="AA420" s="84"/>
      <c r="AB420" s="84"/>
      <c r="AC420" s="84"/>
      <c r="AD420" s="84"/>
      <c r="AE420" s="84"/>
      <c r="AF420" s="84"/>
      <c r="AG420" s="84"/>
      <c r="AH420" s="136"/>
      <c r="AI420" s="100"/>
      <c r="AM420" s="51"/>
      <c r="AN420" s="53" t="e">
        <f t="shared" si="60"/>
        <v>#DIV/0!</v>
      </c>
    </row>
    <row r="421" spans="1:40" ht="12.75" customHeight="1" hidden="1">
      <c r="A421" s="537" t="s">
        <v>40</v>
      </c>
      <c r="B421" s="537"/>
      <c r="C421" s="72">
        <f>SUM(D421:F421)</f>
        <v>0</v>
      </c>
      <c r="D421" s="73"/>
      <c r="E421" s="73"/>
      <c r="F421" s="73"/>
      <c r="G421" s="73"/>
      <c r="H421" s="73"/>
      <c r="I421" s="98"/>
      <c r="J421" s="556"/>
      <c r="K421" s="31"/>
      <c r="L421" s="36"/>
      <c r="M421" s="36"/>
      <c r="N421" s="76"/>
      <c r="O421" s="77"/>
      <c r="P421" s="115"/>
      <c r="Q421" s="126"/>
      <c r="R421" s="126"/>
      <c r="S421" s="126"/>
      <c r="T421" s="126"/>
      <c r="U421" s="126"/>
      <c r="V421" s="126"/>
      <c r="W421" s="126"/>
      <c r="X421" s="126"/>
      <c r="Y421" s="126"/>
      <c r="Z421" s="126"/>
      <c r="AA421" s="126"/>
      <c r="AB421" s="126"/>
      <c r="AC421" s="126"/>
      <c r="AD421" s="126"/>
      <c r="AE421" s="126"/>
      <c r="AF421" s="126"/>
      <c r="AG421" s="126"/>
      <c r="AH421" s="136"/>
      <c r="AI421" s="100"/>
      <c r="AM421" s="51"/>
      <c r="AN421" s="53" t="e">
        <f t="shared" si="60"/>
        <v>#DIV/0!</v>
      </c>
    </row>
    <row r="422" spans="1:40" ht="72" customHeight="1">
      <c r="A422" s="70" t="s">
        <v>279</v>
      </c>
      <c r="B422" s="71" t="s">
        <v>280</v>
      </c>
      <c r="C422" s="72"/>
      <c r="D422" s="73"/>
      <c r="E422" s="73"/>
      <c r="F422" s="73"/>
      <c r="G422" s="73"/>
      <c r="H422" s="73"/>
      <c r="I422" s="541" t="s">
        <v>281</v>
      </c>
      <c r="J422" s="556" t="s">
        <v>54</v>
      </c>
      <c r="K422" s="548" t="s">
        <v>282</v>
      </c>
      <c r="L422" s="554"/>
      <c r="M422" s="554"/>
      <c r="N422" s="560"/>
      <c r="O422" s="561"/>
      <c r="P422" s="78" t="s">
        <v>50</v>
      </c>
      <c r="Q422" s="79" t="s">
        <v>50</v>
      </c>
      <c r="R422" s="79" t="s">
        <v>50</v>
      </c>
      <c r="S422" s="79" t="s">
        <v>50</v>
      </c>
      <c r="T422" s="79" t="s">
        <v>50</v>
      </c>
      <c r="U422" s="79" t="s">
        <v>50</v>
      </c>
      <c r="V422" s="79" t="s">
        <v>50</v>
      </c>
      <c r="W422" s="79" t="s">
        <v>50</v>
      </c>
      <c r="X422" s="79" t="s">
        <v>50</v>
      </c>
      <c r="Y422" s="79" t="s">
        <v>50</v>
      </c>
      <c r="Z422" s="79" t="s">
        <v>50</v>
      </c>
      <c r="AA422" s="79" t="s">
        <v>50</v>
      </c>
      <c r="AB422" s="79" t="s">
        <v>50</v>
      </c>
      <c r="AC422" s="79" t="s">
        <v>50</v>
      </c>
      <c r="AD422" s="79" t="s">
        <v>50</v>
      </c>
      <c r="AE422" s="79" t="s">
        <v>50</v>
      </c>
      <c r="AF422" s="79" t="s">
        <v>50</v>
      </c>
      <c r="AG422" s="80" t="s">
        <v>50</v>
      </c>
      <c r="AH422" s="133"/>
      <c r="AI422" s="100"/>
      <c r="AM422" s="51"/>
      <c r="AN422" s="53"/>
    </row>
    <row r="423" spans="1:40" ht="12.75" customHeight="1">
      <c r="A423" s="537" t="s">
        <v>27</v>
      </c>
      <c r="B423" s="537"/>
      <c r="C423" s="72">
        <f aca="true" t="shared" si="62" ref="C423:H423">SUM(C424:C428)</f>
        <v>0</v>
      </c>
      <c r="D423" s="73">
        <f t="shared" si="62"/>
        <v>0</v>
      </c>
      <c r="E423" s="73">
        <f t="shared" si="62"/>
        <v>0</v>
      </c>
      <c r="F423" s="73">
        <f t="shared" si="62"/>
        <v>0</v>
      </c>
      <c r="G423" s="73">
        <f t="shared" si="62"/>
        <v>0</v>
      </c>
      <c r="H423" s="73">
        <f t="shared" si="62"/>
        <v>0</v>
      </c>
      <c r="I423" s="541"/>
      <c r="J423" s="556"/>
      <c r="K423" s="548"/>
      <c r="L423" s="554"/>
      <c r="M423" s="554"/>
      <c r="N423" s="560"/>
      <c r="O423" s="561"/>
      <c r="P423" s="83"/>
      <c r="Q423" s="84"/>
      <c r="R423" s="84"/>
      <c r="S423" s="84"/>
      <c r="T423" s="84"/>
      <c r="U423" s="84"/>
      <c r="V423" s="84"/>
      <c r="W423" s="84"/>
      <c r="X423" s="84"/>
      <c r="Y423" s="84"/>
      <c r="Z423" s="84"/>
      <c r="AA423" s="84"/>
      <c r="AB423" s="84"/>
      <c r="AC423" s="84"/>
      <c r="AD423" s="84"/>
      <c r="AE423" s="84"/>
      <c r="AF423" s="84"/>
      <c r="AG423" s="85"/>
      <c r="AH423" s="133"/>
      <c r="AI423" s="100"/>
      <c r="AM423" s="51"/>
      <c r="AN423" s="53"/>
    </row>
    <row r="424" spans="1:40" ht="12.75" customHeight="1" hidden="1">
      <c r="A424" s="537" t="s">
        <v>28</v>
      </c>
      <c r="B424" s="537"/>
      <c r="C424" s="72">
        <f>SUM(D424:F424)</f>
        <v>0</v>
      </c>
      <c r="D424" s="73"/>
      <c r="E424" s="73"/>
      <c r="F424" s="73"/>
      <c r="G424" s="73"/>
      <c r="H424" s="73"/>
      <c r="I424" s="541"/>
      <c r="J424" s="556"/>
      <c r="K424" s="548"/>
      <c r="L424" s="554"/>
      <c r="M424" s="554"/>
      <c r="N424" s="560"/>
      <c r="O424" s="561"/>
      <c r="P424" s="83"/>
      <c r="Q424" s="84"/>
      <c r="R424" s="84"/>
      <c r="S424" s="84"/>
      <c r="T424" s="84"/>
      <c r="U424" s="84"/>
      <c r="V424" s="84"/>
      <c r="W424" s="84"/>
      <c r="X424" s="84"/>
      <c r="Y424" s="84"/>
      <c r="Z424" s="84"/>
      <c r="AA424" s="84"/>
      <c r="AB424" s="84"/>
      <c r="AC424" s="84"/>
      <c r="AD424" s="84"/>
      <c r="AE424" s="84"/>
      <c r="AF424" s="84"/>
      <c r="AG424" s="85"/>
      <c r="AH424" s="133"/>
      <c r="AI424" s="100"/>
      <c r="AM424" s="51"/>
      <c r="AN424" s="53"/>
    </row>
    <row r="425" spans="1:40" ht="12.75" customHeight="1">
      <c r="A425" s="537" t="s">
        <v>29</v>
      </c>
      <c r="B425" s="537"/>
      <c r="C425" s="72">
        <f>SUM(D425:F425)</f>
        <v>0</v>
      </c>
      <c r="D425" s="73">
        <v>0</v>
      </c>
      <c r="E425" s="73"/>
      <c r="F425" s="73"/>
      <c r="G425" s="73">
        <v>0</v>
      </c>
      <c r="H425" s="73">
        <v>0</v>
      </c>
      <c r="I425" s="541"/>
      <c r="J425" s="556"/>
      <c r="K425" s="548"/>
      <c r="L425" s="554"/>
      <c r="M425" s="554"/>
      <c r="N425" s="560"/>
      <c r="O425" s="561"/>
      <c r="P425" s="83"/>
      <c r="Q425" s="84"/>
      <c r="R425" s="84"/>
      <c r="S425" s="84"/>
      <c r="T425" s="84"/>
      <c r="U425" s="84"/>
      <c r="V425" s="84"/>
      <c r="W425" s="84"/>
      <c r="X425" s="84"/>
      <c r="Y425" s="84"/>
      <c r="Z425" s="84"/>
      <c r="AA425" s="84"/>
      <c r="AB425" s="84"/>
      <c r="AC425" s="84"/>
      <c r="AD425" s="84"/>
      <c r="AE425" s="84"/>
      <c r="AF425" s="84"/>
      <c r="AG425" s="85"/>
      <c r="AH425" s="133"/>
      <c r="AI425" s="100"/>
      <c r="AM425" s="51"/>
      <c r="AN425" s="53"/>
    </row>
    <row r="426" spans="1:40" ht="12.75" customHeight="1" hidden="1">
      <c r="A426" s="537" t="s">
        <v>30</v>
      </c>
      <c r="B426" s="537"/>
      <c r="C426" s="72">
        <f>SUM(D426:F426)</f>
        <v>0</v>
      </c>
      <c r="D426" s="73"/>
      <c r="E426" s="73"/>
      <c r="F426" s="73"/>
      <c r="G426" s="73"/>
      <c r="H426" s="73"/>
      <c r="I426" s="541"/>
      <c r="J426" s="556"/>
      <c r="K426" s="548"/>
      <c r="L426" s="36"/>
      <c r="M426" s="36"/>
      <c r="N426" s="560"/>
      <c r="O426" s="561"/>
      <c r="P426" s="83"/>
      <c r="Q426" s="84"/>
      <c r="R426" s="84"/>
      <c r="S426" s="84"/>
      <c r="T426" s="84"/>
      <c r="U426" s="84"/>
      <c r="V426" s="84"/>
      <c r="W426" s="84"/>
      <c r="X426" s="84"/>
      <c r="Y426" s="84"/>
      <c r="Z426" s="84"/>
      <c r="AA426" s="84"/>
      <c r="AB426" s="84"/>
      <c r="AC426" s="84"/>
      <c r="AD426" s="84"/>
      <c r="AE426" s="84"/>
      <c r="AF426" s="84"/>
      <c r="AG426" s="85"/>
      <c r="AH426" s="133"/>
      <c r="AI426" s="100"/>
      <c r="AM426" s="51"/>
      <c r="AN426" s="53"/>
    </row>
    <row r="427" spans="1:40" ht="12.75" customHeight="1" hidden="1">
      <c r="A427" s="537" t="s">
        <v>39</v>
      </c>
      <c r="B427" s="537"/>
      <c r="C427" s="72">
        <f>SUM(D427:F427)</f>
        <v>0</v>
      </c>
      <c r="D427" s="73"/>
      <c r="E427" s="73"/>
      <c r="F427" s="73"/>
      <c r="G427" s="73"/>
      <c r="H427" s="73"/>
      <c r="I427" s="98"/>
      <c r="J427" s="556"/>
      <c r="K427" s="31"/>
      <c r="L427" s="36"/>
      <c r="M427" s="36"/>
      <c r="N427" s="76"/>
      <c r="O427" s="77"/>
      <c r="P427" s="83"/>
      <c r="Q427" s="84"/>
      <c r="R427" s="84"/>
      <c r="S427" s="84"/>
      <c r="T427" s="84"/>
      <c r="U427" s="84"/>
      <c r="V427" s="84"/>
      <c r="W427" s="84"/>
      <c r="X427" s="84"/>
      <c r="Y427" s="84"/>
      <c r="Z427" s="84"/>
      <c r="AA427" s="84"/>
      <c r="AB427" s="84"/>
      <c r="AC427" s="84"/>
      <c r="AD427" s="84"/>
      <c r="AE427" s="84"/>
      <c r="AF427" s="84"/>
      <c r="AG427" s="85"/>
      <c r="AH427" s="133"/>
      <c r="AI427" s="100"/>
      <c r="AM427" s="51"/>
      <c r="AN427" s="53"/>
    </row>
    <row r="428" spans="1:40" ht="12.75" customHeight="1" hidden="1">
      <c r="A428" s="537" t="s">
        <v>40</v>
      </c>
      <c r="B428" s="537"/>
      <c r="C428" s="72">
        <f>SUM(D428:F428)</f>
        <v>0</v>
      </c>
      <c r="D428" s="73"/>
      <c r="E428" s="73"/>
      <c r="F428" s="73"/>
      <c r="G428" s="73"/>
      <c r="H428" s="73"/>
      <c r="I428" s="98"/>
      <c r="J428" s="556"/>
      <c r="K428" s="31"/>
      <c r="L428" s="36"/>
      <c r="M428" s="36"/>
      <c r="N428" s="76"/>
      <c r="O428" s="77"/>
      <c r="P428" s="86"/>
      <c r="Q428" s="87"/>
      <c r="R428" s="87"/>
      <c r="S428" s="87"/>
      <c r="T428" s="87"/>
      <c r="U428" s="87"/>
      <c r="V428" s="87"/>
      <c r="W428" s="87"/>
      <c r="X428" s="87"/>
      <c r="Y428" s="87"/>
      <c r="Z428" s="87"/>
      <c r="AA428" s="87"/>
      <c r="AB428" s="87"/>
      <c r="AC428" s="87"/>
      <c r="AD428" s="87"/>
      <c r="AE428" s="87"/>
      <c r="AF428" s="87"/>
      <c r="AG428" s="88"/>
      <c r="AH428" s="133"/>
      <c r="AI428" s="100"/>
      <c r="AM428" s="51"/>
      <c r="AN428" s="53"/>
    </row>
    <row r="429" spans="1:40" ht="34.5" customHeight="1">
      <c r="A429" s="70" t="s">
        <v>283</v>
      </c>
      <c r="B429" s="71" t="s">
        <v>284</v>
      </c>
      <c r="C429" s="72"/>
      <c r="D429" s="73"/>
      <c r="E429" s="73"/>
      <c r="F429" s="73"/>
      <c r="G429" s="73"/>
      <c r="H429" s="73"/>
      <c r="I429" s="92"/>
      <c r="J429" s="548" t="s">
        <v>37</v>
      </c>
      <c r="K429" s="548" t="s">
        <v>285</v>
      </c>
      <c r="L429" s="554"/>
      <c r="M429" s="554"/>
      <c r="N429" s="562">
        <f>N436+N522+N573+N587+N594+N599+N604+N610</f>
        <v>68613.35392</v>
      </c>
      <c r="O429" s="561"/>
      <c r="P429" s="78"/>
      <c r="Q429" s="79"/>
      <c r="R429" s="79"/>
      <c r="S429" s="79"/>
      <c r="T429" s="79"/>
      <c r="U429" s="79"/>
      <c r="V429" s="79"/>
      <c r="W429" s="79"/>
      <c r="X429" s="79"/>
      <c r="Y429" s="79"/>
      <c r="Z429" s="79"/>
      <c r="AA429" s="79"/>
      <c r="AB429" s="79"/>
      <c r="AC429" s="79"/>
      <c r="AD429" s="79"/>
      <c r="AE429" s="79"/>
      <c r="AF429" s="79"/>
      <c r="AG429" s="80"/>
      <c r="AH429" s="133"/>
      <c r="AI429" s="100"/>
      <c r="AM429" s="51"/>
      <c r="AN429" s="53"/>
    </row>
    <row r="430" spans="1:40" ht="12.75" customHeight="1">
      <c r="A430" s="537" t="s">
        <v>27</v>
      </c>
      <c r="B430" s="537"/>
      <c r="C430" s="141" t="e">
        <f aca="true" t="shared" si="63" ref="C430:H430">SUM(C431:C435)</f>
        <v>#REF!</v>
      </c>
      <c r="D430" s="142">
        <f>SUM(D431:D435)</f>
        <v>722902.6995800001</v>
      </c>
      <c r="E430" s="142" t="e">
        <f t="shared" si="63"/>
        <v>#REF!</v>
      </c>
      <c r="F430" s="142" t="e">
        <f t="shared" si="63"/>
        <v>#REF!</v>
      </c>
      <c r="G430" s="142">
        <f t="shared" si="63"/>
        <v>635206.31403</v>
      </c>
      <c r="H430" s="142">
        <f t="shared" si="63"/>
        <v>635206.31403</v>
      </c>
      <c r="I430" s="92"/>
      <c r="J430" s="548"/>
      <c r="K430" s="548"/>
      <c r="L430" s="554"/>
      <c r="M430" s="554"/>
      <c r="N430" s="562"/>
      <c r="O430" s="561"/>
      <c r="P430" s="83"/>
      <c r="Q430" s="84"/>
      <c r="R430" s="84"/>
      <c r="S430" s="84"/>
      <c r="T430" s="84"/>
      <c r="U430" s="84"/>
      <c r="V430" s="84"/>
      <c r="W430" s="84"/>
      <c r="X430" s="84"/>
      <c r="Y430" s="84"/>
      <c r="Z430" s="84"/>
      <c r="AA430" s="84"/>
      <c r="AB430" s="84"/>
      <c r="AC430" s="84"/>
      <c r="AD430" s="84"/>
      <c r="AE430" s="84"/>
      <c r="AF430" s="84"/>
      <c r="AG430" s="85"/>
      <c r="AH430" s="133"/>
      <c r="AI430" s="100"/>
      <c r="AM430" s="51"/>
      <c r="AN430" s="53">
        <f t="shared" si="60"/>
        <v>87.86885349840983</v>
      </c>
    </row>
    <row r="431" spans="1:40" ht="12.75" customHeight="1">
      <c r="A431" s="537" t="s">
        <v>28</v>
      </c>
      <c r="B431" s="537"/>
      <c r="C431" s="141">
        <f>SUM(D431:F431)</f>
        <v>115538.20000000001</v>
      </c>
      <c r="D431" s="142">
        <f aca="true" t="shared" si="64" ref="D431:H432">D438+D524+D575+D589+D596+D601+D606+D612</f>
        <v>115538.20000000001</v>
      </c>
      <c r="E431" s="142">
        <f t="shared" si="64"/>
        <v>0</v>
      </c>
      <c r="F431" s="142">
        <f t="shared" si="64"/>
        <v>0</v>
      </c>
      <c r="G431" s="142">
        <f t="shared" si="64"/>
        <v>115538.20000000001</v>
      </c>
      <c r="H431" s="142">
        <f t="shared" si="64"/>
        <v>115538.20000000001</v>
      </c>
      <c r="I431" s="92"/>
      <c r="J431" s="548"/>
      <c r="K431" s="548"/>
      <c r="L431" s="554"/>
      <c r="M431" s="554"/>
      <c r="N431" s="562"/>
      <c r="O431" s="561"/>
      <c r="P431" s="83"/>
      <c r="Q431" s="84"/>
      <c r="R431" s="84"/>
      <c r="S431" s="84"/>
      <c r="T431" s="84"/>
      <c r="U431" s="84"/>
      <c r="V431" s="84"/>
      <c r="W431" s="84"/>
      <c r="X431" s="84"/>
      <c r="Y431" s="84"/>
      <c r="Z431" s="84"/>
      <c r="AA431" s="84"/>
      <c r="AB431" s="84"/>
      <c r="AC431" s="84"/>
      <c r="AD431" s="84"/>
      <c r="AE431" s="84"/>
      <c r="AF431" s="84"/>
      <c r="AG431" s="85"/>
      <c r="AH431" s="133"/>
      <c r="AI431" s="100"/>
      <c r="AM431" s="51"/>
      <c r="AN431" s="53">
        <f t="shared" si="60"/>
        <v>100</v>
      </c>
    </row>
    <row r="432" spans="1:40" ht="12.75" customHeight="1">
      <c r="A432" s="537" t="s">
        <v>29</v>
      </c>
      <c r="B432" s="537"/>
      <c r="C432" s="141">
        <f>SUM(D432:F432)</f>
        <v>806232.08441</v>
      </c>
      <c r="D432" s="142">
        <f t="shared" si="64"/>
        <v>606297.9362100001</v>
      </c>
      <c r="E432" s="142">
        <f t="shared" si="64"/>
        <v>99967.0741</v>
      </c>
      <c r="F432" s="142">
        <f t="shared" si="64"/>
        <v>99967.0741</v>
      </c>
      <c r="G432" s="142">
        <f t="shared" si="64"/>
        <v>518601.55066</v>
      </c>
      <c r="H432" s="142">
        <f t="shared" si="64"/>
        <v>518601.55066</v>
      </c>
      <c r="I432" s="92"/>
      <c r="J432" s="548"/>
      <c r="K432" s="548"/>
      <c r="L432" s="554"/>
      <c r="M432" s="554"/>
      <c r="N432" s="562"/>
      <c r="O432" s="561"/>
      <c r="P432" s="83"/>
      <c r="Q432" s="84"/>
      <c r="R432" s="84"/>
      <c r="S432" s="84"/>
      <c r="T432" s="84"/>
      <c r="U432" s="84"/>
      <c r="V432" s="84"/>
      <c r="W432" s="84"/>
      <c r="X432" s="84"/>
      <c r="Y432" s="84"/>
      <c r="Z432" s="84"/>
      <c r="AA432" s="84"/>
      <c r="AB432" s="84"/>
      <c r="AC432" s="84"/>
      <c r="AD432" s="84"/>
      <c r="AE432" s="84"/>
      <c r="AF432" s="84"/>
      <c r="AG432" s="85"/>
      <c r="AH432" s="133"/>
      <c r="AI432" s="100"/>
      <c r="AM432" s="51"/>
      <c r="AN432" s="53">
        <f t="shared" si="60"/>
        <v>85.53576050444856</v>
      </c>
    </row>
    <row r="433" spans="1:40" ht="12.75" customHeight="1">
      <c r="A433" s="537" t="s">
        <v>30</v>
      </c>
      <c r="B433" s="537"/>
      <c r="C433" s="141" t="e">
        <f>SUM(D433:F433)</f>
        <v>#REF!</v>
      </c>
      <c r="D433" s="142">
        <f>D440+D526+D591+D598+D603+D608+D614</f>
        <v>1066.5633699999998</v>
      </c>
      <c r="E433" s="142" t="e">
        <f>E440+E526+#REF!+E591+E598+E603+E608+E614</f>
        <v>#REF!</v>
      </c>
      <c r="F433" s="142" t="e">
        <f>F440+F526+#REF!+F591+F598+F603+F608+F614</f>
        <v>#REF!</v>
      </c>
      <c r="G433" s="142">
        <f>G440+G526+G591+G598+G603+G608+G614</f>
        <v>1066.5633699999998</v>
      </c>
      <c r="H433" s="142">
        <f>H440+H526+H591+H598+H603+H608+H614</f>
        <v>1066.5633699999998</v>
      </c>
      <c r="I433" s="141" t="e">
        <f>I440+I526+#REF!+I591+I598+I603+I608+I614</f>
        <v>#REF!</v>
      </c>
      <c r="J433" s="548"/>
      <c r="K433" s="548"/>
      <c r="L433" s="554"/>
      <c r="M433" s="554"/>
      <c r="N433" s="562"/>
      <c r="O433" s="561"/>
      <c r="P433" s="86"/>
      <c r="Q433" s="87"/>
      <c r="R433" s="87"/>
      <c r="S433" s="87"/>
      <c r="T433" s="87"/>
      <c r="U433" s="87"/>
      <c r="V433" s="87"/>
      <c r="W433" s="87"/>
      <c r="X433" s="87"/>
      <c r="Y433" s="87"/>
      <c r="Z433" s="87"/>
      <c r="AA433" s="87"/>
      <c r="AB433" s="87"/>
      <c r="AC433" s="87"/>
      <c r="AD433" s="87"/>
      <c r="AE433" s="87"/>
      <c r="AF433" s="87"/>
      <c r="AG433" s="88"/>
      <c r="AH433" s="133"/>
      <c r="AI433" s="100"/>
      <c r="AM433" s="51"/>
      <c r="AN433" s="53">
        <f t="shared" si="60"/>
        <v>100</v>
      </c>
    </row>
    <row r="434" spans="1:40" ht="12.75" customHeight="1" hidden="1">
      <c r="A434" s="570" t="s">
        <v>31</v>
      </c>
      <c r="B434" s="570"/>
      <c r="C434" s="141">
        <f>SUM(D434:F434)</f>
        <v>0</v>
      </c>
      <c r="D434" s="142">
        <f>D441+D527+D577+D592+D599+D604+D609</f>
        <v>0</v>
      </c>
      <c r="E434" s="142">
        <f>E441+E527+E577+E592+E599+E604+E609</f>
        <v>0</v>
      </c>
      <c r="F434" s="142">
        <f>F441+F527+F577+F592+F599+F604+F609</f>
        <v>0</v>
      </c>
      <c r="G434" s="142">
        <f>G441+G527+G577+G592+G599+G604+G609</f>
        <v>0</v>
      </c>
      <c r="H434" s="142">
        <f>H441+H527+H577+H592+H599+H604+H609</f>
        <v>0</v>
      </c>
      <c r="I434" s="141">
        <f>I628</f>
        <v>0</v>
      </c>
      <c r="J434" s="548"/>
      <c r="K434" s="101"/>
      <c r="L434" s="36"/>
      <c r="M434" s="36"/>
      <c r="N434" s="562"/>
      <c r="O434" s="561"/>
      <c r="P434" s="116"/>
      <c r="Q434" s="117"/>
      <c r="R434" s="117"/>
      <c r="S434" s="117"/>
      <c r="T434" s="117"/>
      <c r="U434" s="117"/>
      <c r="V434" s="117"/>
      <c r="W434" s="117"/>
      <c r="X434" s="117"/>
      <c r="Y434" s="117"/>
      <c r="Z434" s="117"/>
      <c r="AA434" s="117"/>
      <c r="AB434" s="117"/>
      <c r="AC434" s="117"/>
      <c r="AD434" s="117"/>
      <c r="AE434" s="117"/>
      <c r="AF434" s="117"/>
      <c r="AG434" s="117"/>
      <c r="AH434" s="136"/>
      <c r="AI434" s="100"/>
      <c r="AM434" s="51"/>
      <c r="AN434" s="53" t="e">
        <f t="shared" si="60"/>
        <v>#DIV/0!</v>
      </c>
    </row>
    <row r="435" spans="1:40" ht="12.75" customHeight="1" hidden="1">
      <c r="A435" s="537" t="s">
        <v>40</v>
      </c>
      <c r="B435" s="537"/>
      <c r="C435" s="141">
        <f>SUM(D435:F435)</f>
        <v>0</v>
      </c>
      <c r="D435" s="142">
        <f>D442+D528+D578+D593</f>
        <v>0</v>
      </c>
      <c r="E435" s="142"/>
      <c r="F435" s="142"/>
      <c r="G435" s="142"/>
      <c r="H435" s="142"/>
      <c r="I435" s="92"/>
      <c r="J435" s="92"/>
      <c r="K435" s="101"/>
      <c r="L435" s="36"/>
      <c r="M435" s="36"/>
      <c r="N435" s="76"/>
      <c r="O435" s="77"/>
      <c r="P435" s="83"/>
      <c r="Q435" s="84"/>
      <c r="R435" s="84"/>
      <c r="S435" s="84"/>
      <c r="T435" s="84"/>
      <c r="U435" s="84"/>
      <c r="V435" s="84"/>
      <c r="W435" s="84"/>
      <c r="X435" s="84"/>
      <c r="Y435" s="84"/>
      <c r="Z435" s="84"/>
      <c r="AA435" s="84"/>
      <c r="AB435" s="84"/>
      <c r="AC435" s="84"/>
      <c r="AD435" s="84"/>
      <c r="AE435" s="84"/>
      <c r="AF435" s="84"/>
      <c r="AG435" s="84"/>
      <c r="AH435" s="136"/>
      <c r="AI435" s="100"/>
      <c r="AM435" s="51"/>
      <c r="AN435" s="53" t="e">
        <f t="shared" si="60"/>
        <v>#DIV/0!</v>
      </c>
    </row>
    <row r="436" spans="1:40" ht="37.5" customHeight="1">
      <c r="A436" s="70" t="s">
        <v>286</v>
      </c>
      <c r="B436" s="71" t="s">
        <v>287</v>
      </c>
      <c r="C436" s="72"/>
      <c r="D436" s="73"/>
      <c r="E436" s="73"/>
      <c r="F436" s="73"/>
      <c r="G436" s="73"/>
      <c r="H436" s="73"/>
      <c r="I436" s="541" t="s">
        <v>288</v>
      </c>
      <c r="J436" s="548" t="s">
        <v>289</v>
      </c>
      <c r="K436" s="548" t="s">
        <v>290</v>
      </c>
      <c r="L436" s="554"/>
      <c r="M436" s="554"/>
      <c r="N436" s="560"/>
      <c r="O436" s="561"/>
      <c r="P436" s="83"/>
      <c r="Q436" s="84"/>
      <c r="R436" s="84"/>
      <c r="S436" s="84" t="s">
        <v>50</v>
      </c>
      <c r="T436" s="84"/>
      <c r="U436" s="84"/>
      <c r="V436" s="84" t="s">
        <v>50</v>
      </c>
      <c r="W436" s="84"/>
      <c r="X436" s="84"/>
      <c r="Y436" s="84" t="s">
        <v>50</v>
      </c>
      <c r="Z436" s="84"/>
      <c r="AA436" s="84"/>
      <c r="AB436" s="84"/>
      <c r="AC436" s="84" t="s">
        <v>50</v>
      </c>
      <c r="AD436" s="84"/>
      <c r="AE436" s="84"/>
      <c r="AF436" s="84"/>
      <c r="AG436" s="84" t="s">
        <v>50</v>
      </c>
      <c r="AH436" s="136"/>
      <c r="AI436" s="100"/>
      <c r="AM436" s="51"/>
      <c r="AN436" s="53"/>
    </row>
    <row r="437" spans="1:40" ht="12.75" customHeight="1">
      <c r="A437" s="537" t="s">
        <v>27</v>
      </c>
      <c r="B437" s="537"/>
      <c r="C437" s="72">
        <f aca="true" t="shared" si="65" ref="C437:H437">SUM(C438:C442)</f>
        <v>319864.65267</v>
      </c>
      <c r="D437" s="73">
        <f>SUM(D438:D442)</f>
        <v>319864.65267</v>
      </c>
      <c r="E437" s="73">
        <f t="shared" si="65"/>
        <v>0</v>
      </c>
      <c r="F437" s="73">
        <f t="shared" si="65"/>
        <v>0</v>
      </c>
      <c r="G437" s="73">
        <f t="shared" si="65"/>
        <v>306123.34121</v>
      </c>
      <c r="H437" s="73">
        <f t="shared" si="65"/>
        <v>306123.34121</v>
      </c>
      <c r="I437" s="541"/>
      <c r="J437" s="548"/>
      <c r="K437" s="548"/>
      <c r="L437" s="554"/>
      <c r="M437" s="554"/>
      <c r="N437" s="560"/>
      <c r="O437" s="561"/>
      <c r="P437" s="83"/>
      <c r="Q437" s="84"/>
      <c r="R437" s="84"/>
      <c r="S437" s="84"/>
      <c r="T437" s="84"/>
      <c r="U437" s="84"/>
      <c r="V437" s="84"/>
      <c r="W437" s="84"/>
      <c r="X437" s="84"/>
      <c r="Y437" s="84"/>
      <c r="Z437" s="84"/>
      <c r="AA437" s="84"/>
      <c r="AB437" s="84"/>
      <c r="AC437" s="84"/>
      <c r="AD437" s="84"/>
      <c r="AE437" s="84"/>
      <c r="AF437" s="84"/>
      <c r="AG437" s="84"/>
      <c r="AH437" s="136"/>
      <c r="AI437" s="100"/>
      <c r="AM437" s="51"/>
      <c r="AN437" s="53">
        <f t="shared" si="60"/>
        <v>95.70402314063232</v>
      </c>
    </row>
    <row r="438" spans="1:40" ht="12.75" customHeight="1">
      <c r="A438" s="537" t="s">
        <v>28</v>
      </c>
      <c r="B438" s="537"/>
      <c r="C438" s="72">
        <f>SUM(D438:F438)</f>
        <v>115538.20000000001</v>
      </c>
      <c r="D438" s="73">
        <f>D445+D451+D457+D465+D474+D482+D491+D497+D504+D519</f>
        <v>115538.20000000001</v>
      </c>
      <c r="E438" s="73">
        <f>E445+E451+E457+E465+E474+E482+E491+E497+E504+E519</f>
        <v>0</v>
      </c>
      <c r="F438" s="73">
        <f>F445+F451+F457+F465+F474+F482+F491+F497+F504+F519</f>
        <v>0</v>
      </c>
      <c r="G438" s="73">
        <f>G445+G451+G457+G465+G474+G482+G491+G497+G504+G519</f>
        <v>115538.20000000001</v>
      </c>
      <c r="H438" s="73">
        <f>H445+H451+H457+H465+H474+H482+H491+H497+H504+H519</f>
        <v>115538.20000000001</v>
      </c>
      <c r="I438" s="541"/>
      <c r="J438" s="548"/>
      <c r="K438" s="548"/>
      <c r="L438" s="554"/>
      <c r="M438" s="554"/>
      <c r="N438" s="560"/>
      <c r="O438" s="561"/>
      <c r="P438" s="83"/>
      <c r="Q438" s="84"/>
      <c r="R438" s="84"/>
      <c r="S438" s="84"/>
      <c r="T438" s="84"/>
      <c r="U438" s="84"/>
      <c r="V438" s="84"/>
      <c r="W438" s="84"/>
      <c r="X438" s="84"/>
      <c r="Y438" s="84"/>
      <c r="Z438" s="84"/>
      <c r="AA438" s="84"/>
      <c r="AB438" s="84"/>
      <c r="AC438" s="84"/>
      <c r="AD438" s="84"/>
      <c r="AE438" s="84"/>
      <c r="AF438" s="84"/>
      <c r="AG438" s="84"/>
      <c r="AH438" s="136"/>
      <c r="AI438" s="100"/>
      <c r="AM438" s="51"/>
      <c r="AN438" s="53">
        <f t="shared" si="60"/>
        <v>100</v>
      </c>
    </row>
    <row r="439" spans="1:40" ht="12.75" customHeight="1">
      <c r="A439" s="537" t="s">
        <v>29</v>
      </c>
      <c r="B439" s="537"/>
      <c r="C439" s="72">
        <f>SUM(D439:F439)</f>
        <v>203308.81013</v>
      </c>
      <c r="D439" s="73">
        <f>D446+D452+D458+D466+D475+D483+D492+D498+D505+D513</f>
        <v>203308.81013</v>
      </c>
      <c r="E439" s="73">
        <f>E446+E452+E458+E466+E475+E483+E492+E498+E505+E513</f>
        <v>0</v>
      </c>
      <c r="F439" s="73">
        <f>F446+F452+F458+F466+F475+F483+F492+F498+F505+F513</f>
        <v>0</v>
      </c>
      <c r="G439" s="73">
        <f>G446+G452+G458+G466+G475+G483+G492+G498+G505+G513</f>
        <v>189567.49867</v>
      </c>
      <c r="H439" s="73">
        <f>H446+H452+H458+H466+H475+H483+H492+H498+H505+H513</f>
        <v>189567.49867</v>
      </c>
      <c r="I439" s="541"/>
      <c r="J439" s="548"/>
      <c r="K439" s="548"/>
      <c r="L439" s="554"/>
      <c r="M439" s="554"/>
      <c r="N439" s="560"/>
      <c r="O439" s="561"/>
      <c r="P439" s="83"/>
      <c r="Q439" s="84"/>
      <c r="R439" s="84"/>
      <c r="S439" s="84"/>
      <c r="T439" s="84"/>
      <c r="U439" s="84"/>
      <c r="V439" s="84"/>
      <c r="W439" s="84"/>
      <c r="X439" s="84"/>
      <c r="Y439" s="84"/>
      <c r="Z439" s="84"/>
      <c r="AA439" s="84"/>
      <c r="AB439" s="84"/>
      <c r="AC439" s="84"/>
      <c r="AD439" s="84"/>
      <c r="AE439" s="84"/>
      <c r="AF439" s="84"/>
      <c r="AG439" s="84"/>
      <c r="AH439" s="136"/>
      <c r="AI439" s="100"/>
      <c r="AM439" s="51"/>
      <c r="AN439" s="53">
        <f t="shared" si="60"/>
        <v>93.24116281472824</v>
      </c>
    </row>
    <row r="440" spans="1:40" ht="12.75" customHeight="1">
      <c r="A440" s="537" t="s">
        <v>30</v>
      </c>
      <c r="B440" s="537"/>
      <c r="C440" s="72">
        <f>SUM(D440:F440)</f>
        <v>1017.6425399999999</v>
      </c>
      <c r="D440" s="73">
        <f>D447+D453+D459+D467+D476+D484+D493+D499+D506</f>
        <v>1017.6425399999999</v>
      </c>
      <c r="E440" s="73">
        <f>E447+E453+E459+E467+E476+E484+E493+E499+E506</f>
        <v>0</v>
      </c>
      <c r="F440" s="73">
        <f>F447+F453+F459+F467+F476+F484+F493+F499+F506</f>
        <v>0</v>
      </c>
      <c r="G440" s="73">
        <f>G447+G453+G459+G467+G476+G484+G493+G499+G506</f>
        <v>1017.6425399999999</v>
      </c>
      <c r="H440" s="73">
        <f>H447+H453+H459+H467+H476+H484+H493+H499+H506+H514</f>
        <v>1017.6425399999999</v>
      </c>
      <c r="I440" s="541"/>
      <c r="J440" s="548"/>
      <c r="K440" s="548"/>
      <c r="L440" s="554"/>
      <c r="M440" s="554"/>
      <c r="N440" s="560"/>
      <c r="O440" s="561"/>
      <c r="P440" s="83"/>
      <c r="Q440" s="84"/>
      <c r="R440" s="84"/>
      <c r="S440" s="84"/>
      <c r="T440" s="84"/>
      <c r="U440" s="84"/>
      <c r="V440" s="84"/>
      <c r="W440" s="84"/>
      <c r="X440" s="84"/>
      <c r="Y440" s="84"/>
      <c r="Z440" s="84"/>
      <c r="AA440" s="84"/>
      <c r="AB440" s="84"/>
      <c r="AC440" s="84"/>
      <c r="AD440" s="84"/>
      <c r="AE440" s="84"/>
      <c r="AF440" s="84"/>
      <c r="AG440" s="84"/>
      <c r="AH440" s="136"/>
      <c r="AI440" s="100"/>
      <c r="AM440" s="51"/>
      <c r="AN440" s="53">
        <f t="shared" si="60"/>
        <v>100</v>
      </c>
    </row>
    <row r="441" spans="1:40" ht="12.75" customHeight="1" hidden="1">
      <c r="A441" s="537" t="s">
        <v>39</v>
      </c>
      <c r="B441" s="537"/>
      <c r="C441" s="72">
        <f>SUM(D441:F441)</f>
        <v>0</v>
      </c>
      <c r="D441" s="73"/>
      <c r="E441" s="73"/>
      <c r="F441" s="73"/>
      <c r="G441" s="73"/>
      <c r="H441" s="73"/>
      <c r="I441" s="98"/>
      <c r="J441" s="101"/>
      <c r="K441" s="31"/>
      <c r="L441" s="36"/>
      <c r="M441" s="36"/>
      <c r="N441" s="76"/>
      <c r="O441" s="77"/>
      <c r="P441" s="83"/>
      <c r="Q441" s="84"/>
      <c r="R441" s="84"/>
      <c r="S441" s="84"/>
      <c r="T441" s="84"/>
      <c r="U441" s="84"/>
      <c r="V441" s="84"/>
      <c r="W441" s="84"/>
      <c r="X441" s="84"/>
      <c r="Y441" s="84"/>
      <c r="Z441" s="84"/>
      <c r="AA441" s="84"/>
      <c r="AB441" s="84"/>
      <c r="AC441" s="84"/>
      <c r="AD441" s="84"/>
      <c r="AE441" s="84"/>
      <c r="AF441" s="84"/>
      <c r="AG441" s="84"/>
      <c r="AH441" s="136"/>
      <c r="AI441" s="100"/>
      <c r="AM441" s="51"/>
      <c r="AN441" s="53" t="e">
        <f t="shared" si="60"/>
        <v>#DIV/0!</v>
      </c>
    </row>
    <row r="442" spans="1:40" ht="12.75" customHeight="1" hidden="1">
      <c r="A442" s="537" t="s">
        <v>40</v>
      </c>
      <c r="B442" s="537"/>
      <c r="C442" s="72">
        <f>SUM(D442:F442)</f>
        <v>0</v>
      </c>
      <c r="D442" s="73"/>
      <c r="E442" s="73"/>
      <c r="F442" s="73"/>
      <c r="G442" s="73"/>
      <c r="H442" s="73"/>
      <c r="I442" s="98"/>
      <c r="J442" s="101"/>
      <c r="K442" s="31"/>
      <c r="L442" s="36"/>
      <c r="M442" s="36"/>
      <c r="N442" s="76"/>
      <c r="O442" s="77"/>
      <c r="P442" s="115"/>
      <c r="Q442" s="126"/>
      <c r="R442" s="126"/>
      <c r="S442" s="126"/>
      <c r="T442" s="126"/>
      <c r="U442" s="126"/>
      <c r="V442" s="126"/>
      <c r="W442" s="126"/>
      <c r="X442" s="126"/>
      <c r="Y442" s="126"/>
      <c r="Z442" s="126"/>
      <c r="AA442" s="126"/>
      <c r="AB442" s="126"/>
      <c r="AC442" s="126"/>
      <c r="AD442" s="126"/>
      <c r="AE442" s="126"/>
      <c r="AF442" s="126"/>
      <c r="AG442" s="126"/>
      <c r="AH442" s="136"/>
      <c r="AI442" s="100"/>
      <c r="AM442" s="51"/>
      <c r="AN442" s="53" t="e">
        <f t="shared" si="60"/>
        <v>#DIV/0!</v>
      </c>
    </row>
    <row r="443" spans="1:40" ht="30.75" customHeight="1">
      <c r="A443" s="140" t="s">
        <v>291</v>
      </c>
      <c r="B443" s="89" t="s">
        <v>292</v>
      </c>
      <c r="C443" s="72"/>
      <c r="D443" s="73"/>
      <c r="E443" s="73"/>
      <c r="F443" s="73"/>
      <c r="G443" s="73"/>
      <c r="H443" s="73"/>
      <c r="I443" s="98"/>
      <c r="J443" s="548" t="s">
        <v>289</v>
      </c>
      <c r="K443" s="548" t="s">
        <v>292</v>
      </c>
      <c r="L443" s="554" t="s">
        <v>293</v>
      </c>
      <c r="M443" s="554" t="s">
        <v>123</v>
      </c>
      <c r="N443" s="560"/>
      <c r="O443" s="561"/>
      <c r="P443" s="95"/>
      <c r="Q443" s="96"/>
      <c r="R443" s="96"/>
      <c r="S443" s="96"/>
      <c r="T443" s="96"/>
      <c r="U443" s="96"/>
      <c r="V443" s="96"/>
      <c r="W443" s="96"/>
      <c r="X443" s="96"/>
      <c r="Y443" s="96"/>
      <c r="Z443" s="96"/>
      <c r="AA443" s="96"/>
      <c r="AB443" s="96"/>
      <c r="AC443" s="96"/>
      <c r="AD443" s="96"/>
      <c r="AE443" s="96"/>
      <c r="AF443" s="96"/>
      <c r="AG443" s="138"/>
      <c r="AH443" s="133"/>
      <c r="AI443" s="100"/>
      <c r="AM443" s="51"/>
      <c r="AN443" s="53"/>
    </row>
    <row r="444" spans="1:40" ht="12.75" customHeight="1">
      <c r="A444" s="537" t="s">
        <v>27</v>
      </c>
      <c r="B444" s="537"/>
      <c r="C444" s="72"/>
      <c r="D444" s="73">
        <f>SUM(D445:D447)</f>
        <v>136964.33293</v>
      </c>
      <c r="E444" s="73">
        <f>SUM(E445:E447)</f>
        <v>0</v>
      </c>
      <c r="F444" s="73">
        <f>SUM(F445:F447)</f>
        <v>0</v>
      </c>
      <c r="G444" s="73">
        <f>SUM(G445:G447)</f>
        <v>136945.57767</v>
      </c>
      <c r="H444" s="73">
        <f>SUM(H445:H447)</f>
        <v>136945.57767</v>
      </c>
      <c r="I444" s="98"/>
      <c r="J444" s="548"/>
      <c r="K444" s="548"/>
      <c r="L444" s="554"/>
      <c r="M444" s="554"/>
      <c r="N444" s="560"/>
      <c r="O444" s="561"/>
      <c r="P444" s="95"/>
      <c r="Q444" s="96"/>
      <c r="R444" s="96"/>
      <c r="S444" s="96"/>
      <c r="T444" s="96"/>
      <c r="U444" s="96"/>
      <c r="V444" s="96"/>
      <c r="W444" s="96"/>
      <c r="X444" s="96"/>
      <c r="Y444" s="96"/>
      <c r="Z444" s="96"/>
      <c r="AA444" s="96"/>
      <c r="AB444" s="96"/>
      <c r="AC444" s="96"/>
      <c r="AD444" s="96"/>
      <c r="AE444" s="96"/>
      <c r="AF444" s="96"/>
      <c r="AG444" s="138"/>
      <c r="AH444" s="133"/>
      <c r="AI444" s="100"/>
      <c r="AM444" s="51"/>
      <c r="AN444" s="53"/>
    </row>
    <row r="445" spans="1:40" ht="12.75" customHeight="1">
      <c r="A445" s="537" t="s">
        <v>28</v>
      </c>
      <c r="B445" s="537"/>
      <c r="C445" s="72"/>
      <c r="D445" s="73">
        <v>38620.200000000004</v>
      </c>
      <c r="E445" s="73"/>
      <c r="F445" s="73"/>
      <c r="G445" s="73">
        <v>38620.200000000004</v>
      </c>
      <c r="H445" s="73">
        <v>38620.200000000004</v>
      </c>
      <c r="I445" s="98"/>
      <c r="J445" s="548"/>
      <c r="K445" s="548"/>
      <c r="L445" s="554"/>
      <c r="M445" s="554"/>
      <c r="N445" s="560"/>
      <c r="O445" s="561"/>
      <c r="P445" s="95"/>
      <c r="Q445" s="96"/>
      <c r="R445" s="96"/>
      <c r="S445" s="96"/>
      <c r="T445" s="96"/>
      <c r="U445" s="96"/>
      <c r="V445" s="96"/>
      <c r="W445" s="96"/>
      <c r="X445" s="96"/>
      <c r="Y445" s="96"/>
      <c r="Z445" s="96"/>
      <c r="AA445" s="96"/>
      <c r="AB445" s="96"/>
      <c r="AC445" s="96"/>
      <c r="AD445" s="96"/>
      <c r="AE445" s="96"/>
      <c r="AF445" s="96"/>
      <c r="AG445" s="138"/>
      <c r="AH445" s="133"/>
      <c r="AI445" s="100"/>
      <c r="AM445" s="51"/>
      <c r="AN445" s="53">
        <f t="shared" si="60"/>
        <v>100</v>
      </c>
    </row>
    <row r="446" spans="1:40" ht="16.5" customHeight="1">
      <c r="A446" s="537" t="s">
        <v>29</v>
      </c>
      <c r="B446" s="537"/>
      <c r="C446" s="72"/>
      <c r="D446" s="73">
        <v>97656</v>
      </c>
      <c r="E446" s="73"/>
      <c r="F446" s="73"/>
      <c r="G446" s="73">
        <v>97637.24474</v>
      </c>
      <c r="H446" s="73">
        <f>G446</f>
        <v>97637.24474</v>
      </c>
      <c r="I446" s="98"/>
      <c r="J446" s="548"/>
      <c r="K446" s="548"/>
      <c r="L446" s="554"/>
      <c r="M446" s="554"/>
      <c r="N446" s="560"/>
      <c r="O446" s="561"/>
      <c r="P446" s="95"/>
      <c r="Q446" s="96"/>
      <c r="R446" s="96"/>
      <c r="S446" s="96"/>
      <c r="T446" s="96"/>
      <c r="U446" s="96"/>
      <c r="V446" s="96"/>
      <c r="W446" s="96"/>
      <c r="X446" s="96"/>
      <c r="Y446" s="96"/>
      <c r="Z446" s="96"/>
      <c r="AA446" s="96"/>
      <c r="AB446" s="96"/>
      <c r="AC446" s="96"/>
      <c r="AD446" s="96"/>
      <c r="AE446" s="96"/>
      <c r="AF446" s="96"/>
      <c r="AG446" s="138"/>
      <c r="AH446" s="133"/>
      <c r="AI446" s="100"/>
      <c r="AM446" s="51"/>
      <c r="AN446" s="53">
        <f t="shared" si="60"/>
        <v>99.98079456459408</v>
      </c>
    </row>
    <row r="447" spans="1:40" ht="12.75" customHeight="1">
      <c r="A447" s="537" t="s">
        <v>30</v>
      </c>
      <c r="B447" s="537"/>
      <c r="C447" s="72"/>
      <c r="D447" s="73">
        <f>G447</f>
        <v>688.13293</v>
      </c>
      <c r="E447" s="73"/>
      <c r="F447" s="73"/>
      <c r="G447" s="73">
        <v>688.13293</v>
      </c>
      <c r="H447" s="73">
        <f>G447</f>
        <v>688.13293</v>
      </c>
      <c r="I447" s="98"/>
      <c r="J447" s="548"/>
      <c r="K447" s="548"/>
      <c r="L447" s="554"/>
      <c r="M447" s="554"/>
      <c r="N447" s="560"/>
      <c r="O447" s="561"/>
      <c r="P447" s="95"/>
      <c r="Q447" s="96"/>
      <c r="R447" s="96"/>
      <c r="S447" s="96"/>
      <c r="T447" s="96"/>
      <c r="U447" s="96"/>
      <c r="V447" s="96"/>
      <c r="W447" s="96"/>
      <c r="X447" s="96"/>
      <c r="Y447" s="96"/>
      <c r="Z447" s="96"/>
      <c r="AA447" s="96"/>
      <c r="AB447" s="96"/>
      <c r="AC447" s="96"/>
      <c r="AD447" s="96"/>
      <c r="AE447" s="96"/>
      <c r="AF447" s="96"/>
      <c r="AG447" s="138"/>
      <c r="AH447" s="133"/>
      <c r="AI447" s="100"/>
      <c r="AM447" s="51"/>
      <c r="AN447" s="53">
        <f t="shared" si="60"/>
        <v>100</v>
      </c>
    </row>
    <row r="448" spans="1:40" ht="42.75" customHeight="1">
      <c r="A448" s="140"/>
      <c r="B448" s="120" t="s">
        <v>294</v>
      </c>
      <c r="C448" s="72"/>
      <c r="D448" s="29" t="s">
        <v>34</v>
      </c>
      <c r="E448" s="29" t="s">
        <v>34</v>
      </c>
      <c r="F448" s="29" t="s">
        <v>34</v>
      </c>
      <c r="G448" s="28" t="s">
        <v>34</v>
      </c>
      <c r="H448" s="28" t="s">
        <v>34</v>
      </c>
      <c r="I448" s="98"/>
      <c r="J448" s="101" t="s">
        <v>289</v>
      </c>
      <c r="K448" s="31" t="s">
        <v>34</v>
      </c>
      <c r="L448" s="109" t="s">
        <v>34</v>
      </c>
      <c r="M448" s="36" t="s">
        <v>123</v>
      </c>
      <c r="N448" s="76"/>
      <c r="O448" s="77"/>
      <c r="P448" s="95"/>
      <c r="Q448" s="96"/>
      <c r="R448" s="96"/>
      <c r="S448" s="96"/>
      <c r="T448" s="96"/>
      <c r="U448" s="96"/>
      <c r="V448" s="96"/>
      <c r="W448" s="96"/>
      <c r="X448" s="96"/>
      <c r="Y448" s="96"/>
      <c r="Z448" s="96"/>
      <c r="AA448" s="96"/>
      <c r="AB448" s="96"/>
      <c r="AC448" s="96"/>
      <c r="AD448" s="96"/>
      <c r="AE448" s="96"/>
      <c r="AF448" s="96"/>
      <c r="AG448" s="138"/>
      <c r="AH448" s="133"/>
      <c r="AI448" s="100"/>
      <c r="AJ448" s="148"/>
      <c r="AM448" s="51"/>
      <c r="AN448" s="53"/>
    </row>
    <row r="449" spans="1:40" ht="12.75" customHeight="1" hidden="1">
      <c r="A449" s="140"/>
      <c r="B449" s="89"/>
      <c r="C449" s="72"/>
      <c r="D449" s="73"/>
      <c r="E449" s="73"/>
      <c r="F449" s="73"/>
      <c r="G449" s="73"/>
      <c r="H449" s="73"/>
      <c r="I449" s="98"/>
      <c r="J449" s="548"/>
      <c r="K449" s="31"/>
      <c r="L449" s="36"/>
      <c r="M449" s="36"/>
      <c r="N449" s="560"/>
      <c r="O449" s="561"/>
      <c r="P449" s="95"/>
      <c r="Q449" s="96"/>
      <c r="R449" s="96"/>
      <c r="S449" s="96"/>
      <c r="T449" s="96"/>
      <c r="U449" s="96"/>
      <c r="V449" s="96"/>
      <c r="W449" s="96"/>
      <c r="X449" s="96"/>
      <c r="Y449" s="96"/>
      <c r="Z449" s="96"/>
      <c r="AA449" s="96"/>
      <c r="AB449" s="96"/>
      <c r="AC449" s="96"/>
      <c r="AD449" s="96"/>
      <c r="AE449" s="96"/>
      <c r="AF449" s="96"/>
      <c r="AG449" s="138"/>
      <c r="AH449" s="133"/>
      <c r="AI449" s="100"/>
      <c r="AM449" s="51"/>
      <c r="AN449" s="53" t="e">
        <f t="shared" si="60"/>
        <v>#DIV/0!</v>
      </c>
    </row>
    <row r="450" spans="1:40" ht="12.75" customHeight="1" hidden="1">
      <c r="A450" s="537"/>
      <c r="B450" s="537"/>
      <c r="C450" s="72"/>
      <c r="D450" s="73"/>
      <c r="E450" s="73"/>
      <c r="F450" s="73"/>
      <c r="G450" s="73"/>
      <c r="H450" s="73"/>
      <c r="I450" s="98"/>
      <c r="J450" s="548"/>
      <c r="K450" s="31"/>
      <c r="L450" s="36"/>
      <c r="M450" s="36"/>
      <c r="N450" s="560"/>
      <c r="O450" s="561"/>
      <c r="P450" s="95"/>
      <c r="Q450" s="96"/>
      <c r="R450" s="96"/>
      <c r="S450" s="96"/>
      <c r="T450" s="96"/>
      <c r="U450" s="96"/>
      <c r="V450" s="96"/>
      <c r="W450" s="96"/>
      <c r="X450" s="96"/>
      <c r="Y450" s="96"/>
      <c r="Z450" s="96"/>
      <c r="AA450" s="96"/>
      <c r="AB450" s="96"/>
      <c r="AC450" s="96"/>
      <c r="AD450" s="96"/>
      <c r="AE450" s="96"/>
      <c r="AF450" s="96"/>
      <c r="AG450" s="138"/>
      <c r="AH450" s="133"/>
      <c r="AI450" s="100"/>
      <c r="AM450" s="51"/>
      <c r="AN450" s="53" t="e">
        <f t="shared" si="60"/>
        <v>#DIV/0!</v>
      </c>
    </row>
    <row r="451" spans="1:40" ht="12.75" customHeight="1" hidden="1">
      <c r="A451" s="537"/>
      <c r="B451" s="537"/>
      <c r="C451" s="72"/>
      <c r="D451" s="73"/>
      <c r="E451" s="73"/>
      <c r="F451" s="73"/>
      <c r="G451" s="73"/>
      <c r="H451" s="73"/>
      <c r="I451" s="98"/>
      <c r="J451" s="548"/>
      <c r="K451" s="31"/>
      <c r="L451" s="36"/>
      <c r="M451" s="36"/>
      <c r="N451" s="560"/>
      <c r="O451" s="561"/>
      <c r="P451" s="95"/>
      <c r="Q451" s="96"/>
      <c r="R451" s="96"/>
      <c r="S451" s="96"/>
      <c r="T451" s="96"/>
      <c r="U451" s="96"/>
      <c r="V451" s="96"/>
      <c r="W451" s="96"/>
      <c r="X451" s="96"/>
      <c r="Y451" s="96"/>
      <c r="Z451" s="96"/>
      <c r="AA451" s="96"/>
      <c r="AB451" s="96"/>
      <c r="AC451" s="96"/>
      <c r="AD451" s="96"/>
      <c r="AE451" s="96"/>
      <c r="AF451" s="96"/>
      <c r="AG451" s="138"/>
      <c r="AH451" s="133"/>
      <c r="AI451" s="100"/>
      <c r="AM451" s="51"/>
      <c r="AN451" s="53" t="e">
        <f t="shared" si="60"/>
        <v>#DIV/0!</v>
      </c>
    </row>
    <row r="452" spans="1:40" ht="12.75" customHeight="1" hidden="1">
      <c r="A452" s="537"/>
      <c r="B452" s="537"/>
      <c r="C452" s="72"/>
      <c r="D452" s="73"/>
      <c r="E452" s="73"/>
      <c r="F452" s="73"/>
      <c r="G452" s="73"/>
      <c r="H452" s="73"/>
      <c r="I452" s="98"/>
      <c r="J452" s="548"/>
      <c r="K452" s="31"/>
      <c r="L452" s="36"/>
      <c r="M452" s="36"/>
      <c r="N452" s="560"/>
      <c r="O452" s="561"/>
      <c r="P452" s="95"/>
      <c r="Q452" s="96"/>
      <c r="R452" s="96"/>
      <c r="S452" s="96"/>
      <c r="T452" s="96"/>
      <c r="U452" s="96"/>
      <c r="V452" s="96"/>
      <c r="W452" s="96"/>
      <c r="X452" s="96"/>
      <c r="Y452" s="96"/>
      <c r="Z452" s="96"/>
      <c r="AA452" s="96"/>
      <c r="AB452" s="96"/>
      <c r="AC452" s="96"/>
      <c r="AD452" s="96"/>
      <c r="AE452" s="96"/>
      <c r="AF452" s="96"/>
      <c r="AG452" s="138"/>
      <c r="AH452" s="133"/>
      <c r="AI452" s="100"/>
      <c r="AM452" s="51"/>
      <c r="AN452" s="53" t="e">
        <f t="shared" si="60"/>
        <v>#DIV/0!</v>
      </c>
    </row>
    <row r="453" spans="1:40" ht="12.75" customHeight="1" hidden="1">
      <c r="A453" s="537"/>
      <c r="B453" s="537"/>
      <c r="C453" s="72"/>
      <c r="D453" s="73"/>
      <c r="E453" s="73"/>
      <c r="F453" s="73"/>
      <c r="G453" s="73"/>
      <c r="H453" s="73"/>
      <c r="I453" s="98"/>
      <c r="J453" s="548"/>
      <c r="K453" s="31"/>
      <c r="L453" s="36"/>
      <c r="M453" s="36"/>
      <c r="N453" s="560"/>
      <c r="O453" s="561"/>
      <c r="P453" s="95"/>
      <c r="Q453" s="96"/>
      <c r="R453" s="96"/>
      <c r="S453" s="96"/>
      <c r="T453" s="96"/>
      <c r="U453" s="96"/>
      <c r="V453" s="96"/>
      <c r="W453" s="96"/>
      <c r="X453" s="96"/>
      <c r="Y453" s="96"/>
      <c r="Z453" s="96"/>
      <c r="AA453" s="96"/>
      <c r="AB453" s="96"/>
      <c r="AC453" s="96"/>
      <c r="AD453" s="96"/>
      <c r="AE453" s="96"/>
      <c r="AF453" s="96"/>
      <c r="AG453" s="138"/>
      <c r="AH453" s="133"/>
      <c r="AI453" s="100"/>
      <c r="AM453" s="51"/>
      <c r="AN453" s="53" t="e">
        <f t="shared" si="60"/>
        <v>#DIV/0!</v>
      </c>
    </row>
    <row r="454" spans="1:40" ht="12.75" customHeight="1" hidden="1">
      <c r="A454" s="140"/>
      <c r="B454" s="120"/>
      <c r="C454" s="72"/>
      <c r="D454" s="29"/>
      <c r="E454" s="29"/>
      <c r="F454" s="29"/>
      <c r="G454" s="28"/>
      <c r="H454" s="28"/>
      <c r="I454" s="98"/>
      <c r="J454" s="101"/>
      <c r="K454" s="31"/>
      <c r="L454" s="109"/>
      <c r="M454" s="36"/>
      <c r="N454" s="76"/>
      <c r="O454" s="77"/>
      <c r="P454" s="95"/>
      <c r="Q454" s="96"/>
      <c r="R454" s="96"/>
      <c r="S454" s="96"/>
      <c r="T454" s="96"/>
      <c r="U454" s="96"/>
      <c r="V454" s="96"/>
      <c r="W454" s="96"/>
      <c r="X454" s="96"/>
      <c r="Y454" s="96"/>
      <c r="Z454" s="96"/>
      <c r="AA454" s="96"/>
      <c r="AB454" s="96"/>
      <c r="AC454" s="96"/>
      <c r="AD454" s="96"/>
      <c r="AE454" s="96"/>
      <c r="AF454" s="96"/>
      <c r="AG454" s="138"/>
      <c r="AH454" s="133"/>
      <c r="AI454" s="100"/>
      <c r="AM454" s="51"/>
      <c r="AN454" s="53" t="e">
        <f t="shared" si="60"/>
        <v>#DIV/0!</v>
      </c>
    </row>
    <row r="455" spans="1:40" ht="31.5" customHeight="1">
      <c r="A455" s="140" t="s">
        <v>295</v>
      </c>
      <c r="B455" s="89" t="s">
        <v>296</v>
      </c>
      <c r="C455" s="72"/>
      <c r="D455" s="73"/>
      <c r="E455" s="73"/>
      <c r="F455" s="73"/>
      <c r="G455" s="73"/>
      <c r="H455" s="73"/>
      <c r="I455" s="98"/>
      <c r="J455" s="548" t="s">
        <v>289</v>
      </c>
      <c r="K455" s="548" t="s">
        <v>296</v>
      </c>
      <c r="L455" s="554" t="s">
        <v>48</v>
      </c>
      <c r="M455" s="554" t="s">
        <v>49</v>
      </c>
      <c r="N455" s="560"/>
      <c r="O455" s="561"/>
      <c r="P455" s="95"/>
      <c r="Q455" s="96"/>
      <c r="R455" s="96"/>
      <c r="S455" s="96"/>
      <c r="T455" s="96"/>
      <c r="U455" s="96"/>
      <c r="V455" s="96"/>
      <c r="W455" s="96"/>
      <c r="X455" s="96"/>
      <c r="Y455" s="96"/>
      <c r="Z455" s="96"/>
      <c r="AA455" s="96"/>
      <c r="AB455" s="96"/>
      <c r="AC455" s="96"/>
      <c r="AD455" s="96"/>
      <c r="AE455" s="96"/>
      <c r="AF455" s="96"/>
      <c r="AG455" s="138"/>
      <c r="AH455" s="133"/>
      <c r="AI455" s="100"/>
      <c r="AM455" s="51"/>
      <c r="AN455" s="53"/>
    </row>
    <row r="456" spans="1:40" ht="12.75" customHeight="1">
      <c r="A456" s="537" t="s">
        <v>27</v>
      </c>
      <c r="B456" s="537"/>
      <c r="C456" s="72"/>
      <c r="D456" s="73">
        <f>SUM(D457:D459)</f>
        <v>12200</v>
      </c>
      <c r="E456" s="73">
        <f>SUM(E457:E459)</f>
        <v>0</v>
      </c>
      <c r="F456" s="73">
        <f>SUM(F457:F459)</f>
        <v>0</v>
      </c>
      <c r="G456" s="73">
        <f>SUM(G457:G459)</f>
        <v>12154.19645</v>
      </c>
      <c r="H456" s="73">
        <f>SUM(H457:H459)</f>
        <v>12154.19645</v>
      </c>
      <c r="I456" s="98"/>
      <c r="J456" s="548"/>
      <c r="K456" s="548" t="s">
        <v>296</v>
      </c>
      <c r="L456" s="554"/>
      <c r="M456" s="554"/>
      <c r="N456" s="560"/>
      <c r="O456" s="561"/>
      <c r="P456" s="95"/>
      <c r="Q456" s="96"/>
      <c r="R456" s="96"/>
      <c r="S456" s="96"/>
      <c r="T456" s="96"/>
      <c r="U456" s="96"/>
      <c r="V456" s="96"/>
      <c r="W456" s="96"/>
      <c r="X456" s="96"/>
      <c r="Y456" s="96"/>
      <c r="Z456" s="96"/>
      <c r="AA456" s="96"/>
      <c r="AB456" s="96"/>
      <c r="AC456" s="96"/>
      <c r="AD456" s="96"/>
      <c r="AE456" s="96"/>
      <c r="AF456" s="96"/>
      <c r="AG456" s="138"/>
      <c r="AH456" s="133"/>
      <c r="AI456" s="100"/>
      <c r="AM456" s="51"/>
      <c r="AN456" s="53"/>
    </row>
    <row r="457" spans="1:40" ht="12.75" customHeight="1">
      <c r="A457" s="537" t="s">
        <v>28</v>
      </c>
      <c r="B457" s="537"/>
      <c r="C457" s="72"/>
      <c r="D457" s="73"/>
      <c r="E457" s="73"/>
      <c r="F457" s="73"/>
      <c r="G457" s="73"/>
      <c r="H457" s="73"/>
      <c r="I457" s="98"/>
      <c r="J457" s="548"/>
      <c r="K457" s="548" t="s">
        <v>296</v>
      </c>
      <c r="L457" s="554"/>
      <c r="M457" s="554"/>
      <c r="N457" s="560"/>
      <c r="O457" s="561"/>
      <c r="P457" s="95"/>
      <c r="Q457" s="96"/>
      <c r="R457" s="96"/>
      <c r="S457" s="96"/>
      <c r="T457" s="96"/>
      <c r="U457" s="96"/>
      <c r="V457" s="96"/>
      <c r="W457" s="96"/>
      <c r="X457" s="96"/>
      <c r="Y457" s="96"/>
      <c r="Z457" s="96"/>
      <c r="AA457" s="96"/>
      <c r="AB457" s="96"/>
      <c r="AC457" s="96"/>
      <c r="AD457" s="96"/>
      <c r="AE457" s="96"/>
      <c r="AF457" s="96"/>
      <c r="AG457" s="138"/>
      <c r="AH457" s="133"/>
      <c r="AI457" s="100"/>
      <c r="AM457" s="51"/>
      <c r="AN457" s="53"/>
    </row>
    <row r="458" spans="1:40" ht="12.75" customHeight="1">
      <c r="A458" s="537" t="s">
        <v>29</v>
      </c>
      <c r="B458" s="537"/>
      <c r="C458" s="72"/>
      <c r="D458" s="73">
        <v>12200</v>
      </c>
      <c r="E458" s="73"/>
      <c r="F458" s="73"/>
      <c r="G458" s="73">
        <v>12154.19645</v>
      </c>
      <c r="H458" s="73">
        <f>G458</f>
        <v>12154.19645</v>
      </c>
      <c r="I458" s="98"/>
      <c r="J458" s="548"/>
      <c r="K458" s="548" t="s">
        <v>296</v>
      </c>
      <c r="L458" s="554"/>
      <c r="M458" s="554"/>
      <c r="N458" s="560"/>
      <c r="O458" s="561"/>
      <c r="P458" s="95"/>
      <c r="Q458" s="96"/>
      <c r="R458" s="96"/>
      <c r="S458" s="96"/>
      <c r="T458" s="96"/>
      <c r="U458" s="96"/>
      <c r="V458" s="96"/>
      <c r="W458" s="96"/>
      <c r="X458" s="96"/>
      <c r="Y458" s="96"/>
      <c r="Z458" s="96"/>
      <c r="AA458" s="96"/>
      <c r="AB458" s="96"/>
      <c r="AC458" s="96"/>
      <c r="AD458" s="96"/>
      <c r="AE458" s="96"/>
      <c r="AF458" s="96"/>
      <c r="AG458" s="138"/>
      <c r="AH458" s="133"/>
      <c r="AI458" s="100"/>
      <c r="AM458" s="51"/>
      <c r="AN458" s="53">
        <f t="shared" si="60"/>
        <v>99.62456106557377</v>
      </c>
    </row>
    <row r="459" spans="1:40" ht="12.75" customHeight="1">
      <c r="A459" s="537" t="s">
        <v>30</v>
      </c>
      <c r="B459" s="537"/>
      <c r="C459" s="72"/>
      <c r="D459" s="73"/>
      <c r="E459" s="73"/>
      <c r="F459" s="73"/>
      <c r="G459" s="73"/>
      <c r="H459" s="73"/>
      <c r="I459" s="98"/>
      <c r="J459" s="548"/>
      <c r="K459" s="548" t="s">
        <v>296</v>
      </c>
      <c r="L459" s="554"/>
      <c r="M459" s="554"/>
      <c r="N459" s="560"/>
      <c r="O459" s="561"/>
      <c r="P459" s="95"/>
      <c r="Q459" s="96"/>
      <c r="R459" s="96"/>
      <c r="S459" s="96"/>
      <c r="T459" s="96"/>
      <c r="U459" s="96"/>
      <c r="V459" s="96"/>
      <c r="W459" s="96"/>
      <c r="X459" s="96"/>
      <c r="Y459" s="96"/>
      <c r="Z459" s="96"/>
      <c r="AA459" s="96"/>
      <c r="AB459" s="96"/>
      <c r="AC459" s="96"/>
      <c r="AD459" s="96"/>
      <c r="AE459" s="96"/>
      <c r="AF459" s="96"/>
      <c r="AG459" s="138"/>
      <c r="AH459" s="133"/>
      <c r="AI459" s="100"/>
      <c r="AM459" s="51"/>
      <c r="AN459" s="53"/>
    </row>
    <row r="460" spans="1:40" ht="12.75" customHeight="1" hidden="1">
      <c r="A460" s="140"/>
      <c r="B460" s="120" t="s">
        <v>297</v>
      </c>
      <c r="C460" s="72"/>
      <c r="D460" s="29" t="s">
        <v>34</v>
      </c>
      <c r="E460" s="29" t="s">
        <v>34</v>
      </c>
      <c r="F460" s="29" t="s">
        <v>34</v>
      </c>
      <c r="G460" s="28" t="s">
        <v>34</v>
      </c>
      <c r="H460" s="28" t="s">
        <v>34</v>
      </c>
      <c r="I460" s="98"/>
      <c r="J460" s="101" t="s">
        <v>289</v>
      </c>
      <c r="K460" s="31"/>
      <c r="L460" s="109" t="s">
        <v>34</v>
      </c>
      <c r="M460" s="36" t="s">
        <v>298</v>
      </c>
      <c r="N460" s="76"/>
      <c r="O460" s="77"/>
      <c r="P460" s="95"/>
      <c r="Q460" s="96"/>
      <c r="R460" s="96"/>
      <c r="S460" s="96"/>
      <c r="T460" s="96"/>
      <c r="U460" s="96"/>
      <c r="V460" s="96"/>
      <c r="W460" s="96"/>
      <c r="X460" s="96"/>
      <c r="Y460" s="96"/>
      <c r="Z460" s="96"/>
      <c r="AA460" s="96"/>
      <c r="AB460" s="96"/>
      <c r="AC460" s="96"/>
      <c r="AD460" s="96"/>
      <c r="AE460" s="96"/>
      <c r="AF460" s="96"/>
      <c r="AG460" s="138"/>
      <c r="AH460" s="133"/>
      <c r="AI460" s="100"/>
      <c r="AM460" s="51"/>
      <c r="AN460" s="53" t="e">
        <f t="shared" si="60"/>
        <v>#VALUE!</v>
      </c>
    </row>
    <row r="461" spans="1:40" ht="12.75" customHeight="1" hidden="1">
      <c r="A461" s="140"/>
      <c r="B461" s="120" t="s">
        <v>299</v>
      </c>
      <c r="C461" s="72"/>
      <c r="D461" s="29" t="s">
        <v>34</v>
      </c>
      <c r="E461" s="29" t="s">
        <v>34</v>
      </c>
      <c r="F461" s="29" t="s">
        <v>34</v>
      </c>
      <c r="G461" s="28" t="s">
        <v>34</v>
      </c>
      <c r="H461" s="28" t="s">
        <v>34</v>
      </c>
      <c r="I461" s="98"/>
      <c r="J461" s="101" t="s">
        <v>289</v>
      </c>
      <c r="K461" s="31"/>
      <c r="L461" s="109" t="s">
        <v>34</v>
      </c>
      <c r="M461" s="36" t="s">
        <v>117</v>
      </c>
      <c r="N461" s="76"/>
      <c r="O461" s="77"/>
      <c r="P461" s="95"/>
      <c r="Q461" s="96"/>
      <c r="R461" s="96"/>
      <c r="S461" s="96"/>
      <c r="T461" s="96"/>
      <c r="U461" s="96"/>
      <c r="V461" s="96"/>
      <c r="W461" s="96"/>
      <c r="X461" s="96"/>
      <c r="Y461" s="96"/>
      <c r="Z461" s="96"/>
      <c r="AA461" s="96"/>
      <c r="AB461" s="96"/>
      <c r="AC461" s="96"/>
      <c r="AD461" s="96"/>
      <c r="AE461" s="96"/>
      <c r="AF461" s="96"/>
      <c r="AG461" s="138"/>
      <c r="AH461" s="133"/>
      <c r="AI461" s="100"/>
      <c r="AM461" s="51"/>
      <c r="AN461" s="53" t="e">
        <f t="shared" si="60"/>
        <v>#VALUE!</v>
      </c>
    </row>
    <row r="462" spans="1:40" ht="42.75" customHeight="1">
      <c r="A462" s="140"/>
      <c r="B462" s="120" t="s">
        <v>300</v>
      </c>
      <c r="C462" s="72"/>
      <c r="D462" s="29" t="s">
        <v>34</v>
      </c>
      <c r="E462" s="29" t="s">
        <v>34</v>
      </c>
      <c r="F462" s="29" t="s">
        <v>34</v>
      </c>
      <c r="G462" s="28" t="s">
        <v>34</v>
      </c>
      <c r="H462" s="28" t="s">
        <v>34</v>
      </c>
      <c r="I462" s="98"/>
      <c r="J462" s="101" t="s">
        <v>289</v>
      </c>
      <c r="K462" s="31" t="s">
        <v>34</v>
      </c>
      <c r="L462" s="109" t="s">
        <v>34</v>
      </c>
      <c r="M462" s="36" t="s">
        <v>301</v>
      </c>
      <c r="N462" s="76"/>
      <c r="O462" s="77"/>
      <c r="P462" s="95"/>
      <c r="Q462" s="96"/>
      <c r="R462" s="96"/>
      <c r="S462" s="96"/>
      <c r="T462" s="96"/>
      <c r="U462" s="96"/>
      <c r="V462" s="96"/>
      <c r="W462" s="96"/>
      <c r="X462" s="96"/>
      <c r="Y462" s="96"/>
      <c r="Z462" s="96"/>
      <c r="AA462" s="96"/>
      <c r="AB462" s="96"/>
      <c r="AC462" s="96"/>
      <c r="AD462" s="96"/>
      <c r="AE462" s="96"/>
      <c r="AF462" s="96"/>
      <c r="AG462" s="138"/>
      <c r="AH462" s="133"/>
      <c r="AI462" s="100"/>
      <c r="AJ462" s="148"/>
      <c r="AM462" s="51"/>
      <c r="AN462" s="53"/>
    </row>
    <row r="463" spans="1:40" ht="36" customHeight="1">
      <c r="A463" s="140" t="s">
        <v>302</v>
      </c>
      <c r="B463" s="89" t="s">
        <v>303</v>
      </c>
      <c r="C463" s="72"/>
      <c r="D463" s="73"/>
      <c r="E463" s="73"/>
      <c r="F463" s="73"/>
      <c r="G463" s="73"/>
      <c r="H463" s="73"/>
      <c r="I463" s="98"/>
      <c r="J463" s="548" t="s">
        <v>289</v>
      </c>
      <c r="K463" s="548" t="s">
        <v>303</v>
      </c>
      <c r="L463" s="554" t="s">
        <v>48</v>
      </c>
      <c r="M463" s="554" t="s">
        <v>49</v>
      </c>
      <c r="N463" s="560"/>
      <c r="O463" s="561"/>
      <c r="P463" s="95"/>
      <c r="Q463" s="96"/>
      <c r="R463" s="96"/>
      <c r="S463" s="96"/>
      <c r="T463" s="96"/>
      <c r="U463" s="96"/>
      <c r="V463" s="96"/>
      <c r="W463" s="96"/>
      <c r="X463" s="96"/>
      <c r="Y463" s="96"/>
      <c r="Z463" s="96"/>
      <c r="AA463" s="96"/>
      <c r="AB463" s="96"/>
      <c r="AC463" s="96"/>
      <c r="AD463" s="96"/>
      <c r="AE463" s="96"/>
      <c r="AF463" s="96"/>
      <c r="AG463" s="138"/>
      <c r="AH463" s="133"/>
      <c r="AI463" s="100"/>
      <c r="AM463" s="51"/>
      <c r="AN463" s="53"/>
    </row>
    <row r="464" spans="1:40" ht="12.75" customHeight="1">
      <c r="A464" s="537" t="s">
        <v>27</v>
      </c>
      <c r="B464" s="537"/>
      <c r="C464" s="72"/>
      <c r="D464" s="73">
        <f>SUM(D465:D467)</f>
        <v>976.534</v>
      </c>
      <c r="E464" s="73">
        <f>SUM(E465:E467)</f>
        <v>0</v>
      </c>
      <c r="F464" s="73">
        <f>SUM(F465:F467)</f>
        <v>0</v>
      </c>
      <c r="G464" s="73">
        <f>SUM(G465:G467)</f>
        <v>976.534</v>
      </c>
      <c r="H464" s="73">
        <f>SUM(H465:H467)</f>
        <v>976.534</v>
      </c>
      <c r="I464" s="98"/>
      <c r="J464" s="548"/>
      <c r="K464" s="548"/>
      <c r="L464" s="554"/>
      <c r="M464" s="554"/>
      <c r="N464" s="560"/>
      <c r="O464" s="561"/>
      <c r="P464" s="95"/>
      <c r="Q464" s="96"/>
      <c r="R464" s="96"/>
      <c r="S464" s="96"/>
      <c r="T464" s="96"/>
      <c r="U464" s="96"/>
      <c r="V464" s="96"/>
      <c r="W464" s="96"/>
      <c r="X464" s="96"/>
      <c r="Y464" s="96"/>
      <c r="Z464" s="96"/>
      <c r="AA464" s="96"/>
      <c r="AB464" s="96"/>
      <c r="AC464" s="96"/>
      <c r="AD464" s="96"/>
      <c r="AE464" s="96"/>
      <c r="AF464" s="96"/>
      <c r="AG464" s="138"/>
      <c r="AH464" s="133"/>
      <c r="AI464" s="100"/>
      <c r="AM464" s="51"/>
      <c r="AN464" s="53"/>
    </row>
    <row r="465" spans="1:40" ht="12.75" customHeight="1" hidden="1">
      <c r="A465" s="537" t="s">
        <v>28</v>
      </c>
      <c r="B465" s="537"/>
      <c r="C465" s="72"/>
      <c r="D465" s="73"/>
      <c r="E465" s="73"/>
      <c r="F465" s="73"/>
      <c r="G465" s="73"/>
      <c r="H465" s="73"/>
      <c r="I465" s="98"/>
      <c r="J465" s="548"/>
      <c r="K465" s="548"/>
      <c r="L465" s="554"/>
      <c r="M465" s="554"/>
      <c r="N465" s="560"/>
      <c r="O465" s="561"/>
      <c r="P465" s="95"/>
      <c r="Q465" s="96"/>
      <c r="R465" s="96"/>
      <c r="S465" s="96"/>
      <c r="T465" s="96"/>
      <c r="U465" s="96"/>
      <c r="V465" s="96"/>
      <c r="W465" s="96"/>
      <c r="X465" s="96"/>
      <c r="Y465" s="96"/>
      <c r="Z465" s="96"/>
      <c r="AA465" s="96"/>
      <c r="AB465" s="96"/>
      <c r="AC465" s="96"/>
      <c r="AD465" s="96"/>
      <c r="AE465" s="96"/>
      <c r="AF465" s="96"/>
      <c r="AG465" s="138"/>
      <c r="AH465" s="133"/>
      <c r="AI465" s="100"/>
      <c r="AM465" s="51"/>
      <c r="AN465" s="53" t="e">
        <f t="shared" si="60"/>
        <v>#DIV/0!</v>
      </c>
    </row>
    <row r="466" spans="1:40" ht="12.75" customHeight="1">
      <c r="A466" s="537" t="s">
        <v>29</v>
      </c>
      <c r="B466" s="537"/>
      <c r="C466" s="72"/>
      <c r="D466" s="73">
        <v>971.65133</v>
      </c>
      <c r="E466" s="73"/>
      <c r="F466" s="73"/>
      <c r="G466" s="73">
        <v>971.65133</v>
      </c>
      <c r="H466" s="73">
        <v>971.65133</v>
      </c>
      <c r="I466" s="98"/>
      <c r="J466" s="548"/>
      <c r="K466" s="548"/>
      <c r="L466" s="554"/>
      <c r="M466" s="554"/>
      <c r="N466" s="560"/>
      <c r="O466" s="561"/>
      <c r="P466" s="95"/>
      <c r="Q466" s="96"/>
      <c r="R466" s="96"/>
      <c r="S466" s="96"/>
      <c r="T466" s="96"/>
      <c r="U466" s="96"/>
      <c r="V466" s="96"/>
      <c r="W466" s="96"/>
      <c r="X466" s="96"/>
      <c r="Y466" s="96"/>
      <c r="Z466" s="96"/>
      <c r="AA466" s="96"/>
      <c r="AB466" s="96"/>
      <c r="AC466" s="96"/>
      <c r="AD466" s="96"/>
      <c r="AE466" s="96"/>
      <c r="AF466" s="96"/>
      <c r="AG466" s="138"/>
      <c r="AH466" s="133"/>
      <c r="AI466" s="100"/>
      <c r="AM466" s="51"/>
      <c r="AN466" s="53">
        <f t="shared" si="60"/>
        <v>100</v>
      </c>
    </row>
    <row r="467" spans="1:40" ht="12.75" customHeight="1">
      <c r="A467" s="537" t="s">
        <v>30</v>
      </c>
      <c r="B467" s="537"/>
      <c r="C467" s="72"/>
      <c r="D467" s="73">
        <v>4.88267</v>
      </c>
      <c r="E467" s="73"/>
      <c r="F467" s="73"/>
      <c r="G467" s="73">
        <v>4.88267</v>
      </c>
      <c r="H467" s="73">
        <v>4.88267</v>
      </c>
      <c r="I467" s="98"/>
      <c r="J467" s="548"/>
      <c r="K467" s="548"/>
      <c r="L467" s="554"/>
      <c r="M467" s="554"/>
      <c r="N467" s="560"/>
      <c r="O467" s="561"/>
      <c r="P467" s="95"/>
      <c r="Q467" s="96"/>
      <c r="R467" s="96"/>
      <c r="S467" s="96"/>
      <c r="T467" s="96"/>
      <c r="U467" s="96"/>
      <c r="V467" s="96"/>
      <c r="W467" s="96"/>
      <c r="X467" s="96"/>
      <c r="Y467" s="96"/>
      <c r="Z467" s="96"/>
      <c r="AA467" s="96"/>
      <c r="AB467" s="96"/>
      <c r="AC467" s="96"/>
      <c r="AD467" s="96"/>
      <c r="AE467" s="96"/>
      <c r="AF467" s="96"/>
      <c r="AG467" s="138"/>
      <c r="AH467" s="133"/>
      <c r="AI467" s="100"/>
      <c r="AM467" s="51"/>
      <c r="AN467" s="53">
        <f t="shared" si="60"/>
        <v>100</v>
      </c>
    </row>
    <row r="468" spans="1:40" ht="12.75" customHeight="1" hidden="1">
      <c r="A468" s="140"/>
      <c r="B468" s="120" t="s">
        <v>304</v>
      </c>
      <c r="C468" s="72"/>
      <c r="D468" s="29" t="s">
        <v>34</v>
      </c>
      <c r="E468" s="29" t="s">
        <v>34</v>
      </c>
      <c r="F468" s="29" t="s">
        <v>34</v>
      </c>
      <c r="G468" s="28" t="s">
        <v>34</v>
      </c>
      <c r="H468" s="28" t="s">
        <v>34</v>
      </c>
      <c r="I468" s="98"/>
      <c r="J468" s="101" t="s">
        <v>289</v>
      </c>
      <c r="K468" s="31"/>
      <c r="L468" s="109" t="s">
        <v>34</v>
      </c>
      <c r="M468" s="36" t="s">
        <v>298</v>
      </c>
      <c r="N468" s="76"/>
      <c r="O468" s="77"/>
      <c r="P468" s="95"/>
      <c r="Q468" s="96"/>
      <c r="R468" s="96"/>
      <c r="S468" s="96"/>
      <c r="T468" s="96"/>
      <c r="U468" s="96"/>
      <c r="V468" s="96"/>
      <c r="W468" s="96"/>
      <c r="X468" s="96"/>
      <c r="Y468" s="96"/>
      <c r="Z468" s="96"/>
      <c r="AA468" s="96"/>
      <c r="AB468" s="96"/>
      <c r="AC468" s="96"/>
      <c r="AD468" s="96"/>
      <c r="AE468" s="96"/>
      <c r="AF468" s="96"/>
      <c r="AG468" s="138"/>
      <c r="AH468" s="143"/>
      <c r="AI468" s="100"/>
      <c r="AM468" s="51"/>
      <c r="AN468" s="53" t="e">
        <f t="shared" si="60"/>
        <v>#VALUE!</v>
      </c>
    </row>
    <row r="469" spans="1:40" ht="12.75" customHeight="1" hidden="1">
      <c r="A469" s="140"/>
      <c r="B469" s="120" t="s">
        <v>305</v>
      </c>
      <c r="C469" s="72"/>
      <c r="D469" s="29" t="s">
        <v>34</v>
      </c>
      <c r="E469" s="29" t="s">
        <v>34</v>
      </c>
      <c r="F469" s="29" t="s">
        <v>34</v>
      </c>
      <c r="G469" s="28" t="s">
        <v>34</v>
      </c>
      <c r="H469" s="28" t="s">
        <v>34</v>
      </c>
      <c r="I469" s="98"/>
      <c r="J469" s="101" t="s">
        <v>289</v>
      </c>
      <c r="K469" s="31"/>
      <c r="L469" s="109" t="s">
        <v>34</v>
      </c>
      <c r="M469" s="36" t="s">
        <v>117</v>
      </c>
      <c r="N469" s="76"/>
      <c r="O469" s="77"/>
      <c r="P469" s="123"/>
      <c r="Q469" s="124"/>
      <c r="R469" s="124"/>
      <c r="S469" s="124"/>
      <c r="T469" s="124"/>
      <c r="U469" s="124"/>
      <c r="V469" s="124"/>
      <c r="W469" s="124"/>
      <c r="X469" s="124"/>
      <c r="Y469" s="124"/>
      <c r="Z469" s="124"/>
      <c r="AA469" s="124"/>
      <c r="AB469" s="124"/>
      <c r="AC469" s="124"/>
      <c r="AD469" s="124"/>
      <c r="AE469" s="124"/>
      <c r="AF469" s="124"/>
      <c r="AG469" s="125"/>
      <c r="AH469" s="149"/>
      <c r="AI469" s="100"/>
      <c r="AM469" s="51"/>
      <c r="AN469" s="53" t="e">
        <f t="shared" si="60"/>
        <v>#VALUE!</v>
      </c>
    </row>
    <row r="470" spans="1:40" ht="42.75" customHeight="1">
      <c r="A470" s="140"/>
      <c r="B470" s="120" t="s">
        <v>306</v>
      </c>
      <c r="C470" s="72"/>
      <c r="D470" s="29" t="s">
        <v>34</v>
      </c>
      <c r="E470" s="29" t="s">
        <v>34</v>
      </c>
      <c r="F470" s="29" t="s">
        <v>34</v>
      </c>
      <c r="G470" s="28" t="s">
        <v>34</v>
      </c>
      <c r="H470" s="28" t="s">
        <v>34</v>
      </c>
      <c r="I470" s="98"/>
      <c r="J470" s="101" t="s">
        <v>289</v>
      </c>
      <c r="K470" s="31" t="s">
        <v>34</v>
      </c>
      <c r="L470" s="109" t="s">
        <v>34</v>
      </c>
      <c r="M470" s="36" t="s">
        <v>123</v>
      </c>
      <c r="N470" s="76"/>
      <c r="O470" s="77"/>
      <c r="P470" s="95"/>
      <c r="Q470" s="96"/>
      <c r="R470" s="96"/>
      <c r="S470" s="96"/>
      <c r="T470" s="96"/>
      <c r="U470" s="96"/>
      <c r="V470" s="96"/>
      <c r="W470" s="96"/>
      <c r="X470" s="96"/>
      <c r="Y470" s="96"/>
      <c r="Z470" s="96"/>
      <c r="AA470" s="96"/>
      <c r="AB470" s="96"/>
      <c r="AC470" s="96"/>
      <c r="AD470" s="96"/>
      <c r="AE470" s="96"/>
      <c r="AF470" s="96"/>
      <c r="AG470" s="138"/>
      <c r="AH470" s="133"/>
      <c r="AI470" s="100"/>
      <c r="AJ470" s="148"/>
      <c r="AM470" s="51"/>
      <c r="AN470" s="53"/>
    </row>
    <row r="471" spans="1:40" ht="42.75" customHeight="1">
      <c r="A471" s="140"/>
      <c r="B471" s="120" t="s">
        <v>307</v>
      </c>
      <c r="C471" s="72"/>
      <c r="D471" s="29" t="s">
        <v>34</v>
      </c>
      <c r="E471" s="29" t="s">
        <v>34</v>
      </c>
      <c r="F471" s="29" t="s">
        <v>34</v>
      </c>
      <c r="G471" s="28" t="s">
        <v>34</v>
      </c>
      <c r="H471" s="28" t="s">
        <v>34</v>
      </c>
      <c r="I471" s="98"/>
      <c r="J471" s="101" t="s">
        <v>289</v>
      </c>
      <c r="K471" s="31" t="s">
        <v>34</v>
      </c>
      <c r="L471" s="109" t="s">
        <v>34</v>
      </c>
      <c r="M471" s="36" t="s">
        <v>49</v>
      </c>
      <c r="N471" s="76"/>
      <c r="O471" s="77"/>
      <c r="P471" s="95"/>
      <c r="Q471" s="96"/>
      <c r="R471" s="96"/>
      <c r="S471" s="96"/>
      <c r="T471" s="96"/>
      <c r="U471" s="96"/>
      <c r="V471" s="96"/>
      <c r="W471" s="96"/>
      <c r="X471" s="96"/>
      <c r="Y471" s="96"/>
      <c r="Z471" s="96"/>
      <c r="AA471" s="96"/>
      <c r="AB471" s="96"/>
      <c r="AC471" s="96"/>
      <c r="AD471" s="96"/>
      <c r="AE471" s="96"/>
      <c r="AF471" s="96"/>
      <c r="AG471" s="138"/>
      <c r="AH471" s="133"/>
      <c r="AI471" s="100"/>
      <c r="AJ471" s="148"/>
      <c r="AM471" s="51"/>
      <c r="AN471" s="53"/>
    </row>
    <row r="472" spans="1:40" ht="27.75" customHeight="1">
      <c r="A472" s="70" t="s">
        <v>308</v>
      </c>
      <c r="B472" s="137" t="s">
        <v>309</v>
      </c>
      <c r="C472" s="72"/>
      <c r="D472" s="73"/>
      <c r="E472" s="73"/>
      <c r="F472" s="73"/>
      <c r="G472" s="73"/>
      <c r="H472" s="73"/>
      <c r="I472" s="98"/>
      <c r="J472" s="548" t="s">
        <v>289</v>
      </c>
      <c r="K472" s="568" t="s">
        <v>309</v>
      </c>
      <c r="L472" s="554" t="s">
        <v>310</v>
      </c>
      <c r="M472" s="554" t="s">
        <v>117</v>
      </c>
      <c r="N472" s="560"/>
      <c r="O472" s="561"/>
      <c r="P472" s="95"/>
      <c r="Q472" s="96"/>
      <c r="R472" s="96"/>
      <c r="S472" s="96"/>
      <c r="T472" s="96"/>
      <c r="U472" s="96"/>
      <c r="V472" s="96"/>
      <c r="W472" s="96"/>
      <c r="X472" s="96"/>
      <c r="Y472" s="96"/>
      <c r="Z472" s="96"/>
      <c r="AA472" s="96"/>
      <c r="AB472" s="96"/>
      <c r="AC472" s="96"/>
      <c r="AD472" s="96"/>
      <c r="AE472" s="96"/>
      <c r="AF472" s="96"/>
      <c r="AG472" s="138"/>
      <c r="AH472" s="132"/>
      <c r="AI472" s="100"/>
      <c r="AM472" s="51"/>
      <c r="AN472" s="53"/>
    </row>
    <row r="473" spans="1:40" ht="12.75" customHeight="1">
      <c r="A473" s="537" t="s">
        <v>27</v>
      </c>
      <c r="B473" s="537"/>
      <c r="C473" s="72"/>
      <c r="D473" s="73">
        <f>SUM(D474:D476)</f>
        <v>64324.62694</v>
      </c>
      <c r="E473" s="73">
        <f>SUM(E474:E476)</f>
        <v>0</v>
      </c>
      <c r="F473" s="73">
        <f>SUM(F474:F476)</f>
        <v>0</v>
      </c>
      <c r="G473" s="73">
        <f>SUM(G474:G476)</f>
        <v>52344.14929</v>
      </c>
      <c r="H473" s="73">
        <f>SUM(H474:H476)</f>
        <v>52344.14929</v>
      </c>
      <c r="I473" s="98"/>
      <c r="J473" s="548"/>
      <c r="K473" s="568"/>
      <c r="L473" s="554"/>
      <c r="M473" s="554"/>
      <c r="N473" s="560"/>
      <c r="O473" s="561"/>
      <c r="P473" s="95"/>
      <c r="Q473" s="96"/>
      <c r="R473" s="96"/>
      <c r="S473" s="96"/>
      <c r="T473" s="96"/>
      <c r="U473" s="96"/>
      <c r="V473" s="96"/>
      <c r="W473" s="96"/>
      <c r="X473" s="96"/>
      <c r="Y473" s="96"/>
      <c r="Z473" s="96"/>
      <c r="AA473" s="96"/>
      <c r="AB473" s="96"/>
      <c r="AC473" s="96"/>
      <c r="AD473" s="96"/>
      <c r="AE473" s="96"/>
      <c r="AF473" s="96"/>
      <c r="AG473" s="138"/>
      <c r="AH473" s="133"/>
      <c r="AI473" s="100"/>
      <c r="AM473" s="51"/>
      <c r="AN473" s="53"/>
    </row>
    <row r="474" spans="1:40" ht="12.75" customHeight="1">
      <c r="A474" s="537" t="s">
        <v>28</v>
      </c>
      <c r="B474" s="537"/>
      <c r="C474" s="72"/>
      <c r="D474" s="73"/>
      <c r="E474" s="73"/>
      <c r="F474" s="73"/>
      <c r="G474" s="73"/>
      <c r="H474" s="73"/>
      <c r="I474" s="98"/>
      <c r="J474" s="548"/>
      <c r="K474" s="568"/>
      <c r="L474" s="554"/>
      <c r="M474" s="554"/>
      <c r="N474" s="560"/>
      <c r="O474" s="561"/>
      <c r="P474" s="95"/>
      <c r="Q474" s="96"/>
      <c r="R474" s="96"/>
      <c r="S474" s="96"/>
      <c r="T474" s="96"/>
      <c r="U474" s="96"/>
      <c r="V474" s="96"/>
      <c r="W474" s="96"/>
      <c r="X474" s="96"/>
      <c r="Y474" s="96"/>
      <c r="Z474" s="96"/>
      <c r="AA474" s="96"/>
      <c r="AB474" s="96"/>
      <c r="AC474" s="96"/>
      <c r="AD474" s="96"/>
      <c r="AE474" s="96"/>
      <c r="AF474" s="96"/>
      <c r="AG474" s="138"/>
      <c r="AH474" s="133"/>
      <c r="AI474" s="100"/>
      <c r="AM474" s="51"/>
      <c r="AN474" s="53"/>
    </row>
    <row r="475" spans="1:40" ht="12.75" customHeight="1">
      <c r="A475" s="537" t="s">
        <v>29</v>
      </c>
      <c r="B475" s="537"/>
      <c r="C475" s="72"/>
      <c r="D475" s="73">
        <v>64000</v>
      </c>
      <c r="E475" s="73"/>
      <c r="F475" s="73"/>
      <c r="G475" s="73">
        <v>52019.52235</v>
      </c>
      <c r="H475" s="73">
        <v>52019.52235</v>
      </c>
      <c r="I475" s="98"/>
      <c r="J475" s="548"/>
      <c r="K475" s="568"/>
      <c r="L475" s="554"/>
      <c r="M475" s="554"/>
      <c r="N475" s="560"/>
      <c r="O475" s="561"/>
      <c r="P475" s="95"/>
      <c r="Q475" s="96"/>
      <c r="R475" s="96"/>
      <c r="S475" s="96"/>
      <c r="T475" s="96"/>
      <c r="U475" s="96"/>
      <c r="V475" s="96"/>
      <c r="W475" s="96"/>
      <c r="X475" s="96"/>
      <c r="Y475" s="96"/>
      <c r="Z475" s="96"/>
      <c r="AA475" s="96"/>
      <c r="AB475" s="96"/>
      <c r="AC475" s="96"/>
      <c r="AD475" s="96"/>
      <c r="AE475" s="96"/>
      <c r="AF475" s="96"/>
      <c r="AG475" s="138"/>
      <c r="AH475" s="133"/>
      <c r="AI475" s="100"/>
      <c r="AM475" s="51"/>
      <c r="AN475" s="53">
        <f t="shared" si="60"/>
        <v>81.28050367187501</v>
      </c>
    </row>
    <row r="476" spans="1:40" ht="12.75" customHeight="1">
      <c r="A476" s="537" t="s">
        <v>30</v>
      </c>
      <c r="B476" s="537"/>
      <c r="C476" s="72"/>
      <c r="D476" s="73">
        <f>G476</f>
        <v>324.62694</v>
      </c>
      <c r="E476" s="73"/>
      <c r="F476" s="73"/>
      <c r="G476" s="73">
        <v>324.62694</v>
      </c>
      <c r="H476" s="73">
        <f>G476</f>
        <v>324.62694</v>
      </c>
      <c r="I476" s="98"/>
      <c r="J476" s="548"/>
      <c r="K476" s="568"/>
      <c r="L476" s="554"/>
      <c r="M476" s="554"/>
      <c r="N476" s="560"/>
      <c r="O476" s="561"/>
      <c r="P476" s="95"/>
      <c r="Q476" s="96"/>
      <c r="R476" s="96"/>
      <c r="S476" s="96"/>
      <c r="T476" s="96"/>
      <c r="U476" s="96"/>
      <c r="V476" s="96"/>
      <c r="W476" s="96"/>
      <c r="X476" s="96"/>
      <c r="Y476" s="96"/>
      <c r="Z476" s="96"/>
      <c r="AA476" s="96"/>
      <c r="AB476" s="96"/>
      <c r="AC476" s="96"/>
      <c r="AD476" s="96"/>
      <c r="AE476" s="96"/>
      <c r="AF476" s="96"/>
      <c r="AG476" s="138"/>
      <c r="AH476" s="133"/>
      <c r="AI476" s="100"/>
      <c r="AM476" s="51"/>
      <c r="AN476" s="53">
        <f t="shared" si="60"/>
        <v>100</v>
      </c>
    </row>
    <row r="477" spans="1:40" ht="12.75" customHeight="1" hidden="1">
      <c r="A477" s="140"/>
      <c r="B477" s="120" t="s">
        <v>311</v>
      </c>
      <c r="C477" s="72"/>
      <c r="D477" s="29" t="s">
        <v>34</v>
      </c>
      <c r="E477" s="29" t="s">
        <v>34</v>
      </c>
      <c r="F477" s="29" t="s">
        <v>34</v>
      </c>
      <c r="G477" s="28" t="s">
        <v>34</v>
      </c>
      <c r="H477" s="28" t="s">
        <v>34</v>
      </c>
      <c r="I477" s="98"/>
      <c r="J477" s="101" t="s">
        <v>289</v>
      </c>
      <c r="K477" s="31"/>
      <c r="L477" s="109" t="s">
        <v>34</v>
      </c>
      <c r="M477" s="36" t="s">
        <v>298</v>
      </c>
      <c r="N477" s="76"/>
      <c r="O477" s="77"/>
      <c r="P477" s="95"/>
      <c r="Q477" s="96"/>
      <c r="R477" s="96"/>
      <c r="S477" s="96"/>
      <c r="T477" s="96"/>
      <c r="U477" s="96"/>
      <c r="V477" s="96"/>
      <c r="W477" s="96"/>
      <c r="X477" s="96"/>
      <c r="Y477" s="96"/>
      <c r="Z477" s="96"/>
      <c r="AA477" s="96"/>
      <c r="AB477" s="96"/>
      <c r="AC477" s="96"/>
      <c r="AD477" s="96"/>
      <c r="AE477" s="96"/>
      <c r="AF477" s="96"/>
      <c r="AG477" s="138"/>
      <c r="AH477" s="133"/>
      <c r="AI477" s="100"/>
      <c r="AM477" s="51"/>
      <c r="AN477" s="53" t="e">
        <f>(H477/D477)*100</f>
        <v>#VALUE!</v>
      </c>
    </row>
    <row r="478" spans="1:40" ht="12.75" customHeight="1" hidden="1">
      <c r="A478" s="140"/>
      <c r="B478" s="120" t="s">
        <v>312</v>
      </c>
      <c r="C478" s="72"/>
      <c r="D478" s="29" t="s">
        <v>34</v>
      </c>
      <c r="E478" s="29" t="s">
        <v>34</v>
      </c>
      <c r="F478" s="29" t="s">
        <v>34</v>
      </c>
      <c r="G478" s="28" t="s">
        <v>34</v>
      </c>
      <c r="H478" s="28" t="s">
        <v>34</v>
      </c>
      <c r="I478" s="98"/>
      <c r="J478" s="101" t="s">
        <v>289</v>
      </c>
      <c r="K478" s="31"/>
      <c r="L478" s="109" t="s">
        <v>34</v>
      </c>
      <c r="M478" s="36" t="s">
        <v>117</v>
      </c>
      <c r="N478" s="76"/>
      <c r="O478" s="77"/>
      <c r="P478" s="95"/>
      <c r="Q478" s="96"/>
      <c r="R478" s="96"/>
      <c r="S478" s="96"/>
      <c r="T478" s="96"/>
      <c r="U478" s="96"/>
      <c r="V478" s="96"/>
      <c r="W478" s="96"/>
      <c r="X478" s="96"/>
      <c r="Y478" s="96"/>
      <c r="Z478" s="96"/>
      <c r="AA478" s="96"/>
      <c r="AB478" s="96"/>
      <c r="AC478" s="96"/>
      <c r="AD478" s="96"/>
      <c r="AE478" s="96"/>
      <c r="AF478" s="96"/>
      <c r="AG478" s="138"/>
      <c r="AH478" s="133"/>
      <c r="AI478" s="100"/>
      <c r="AM478" s="51"/>
      <c r="AN478" s="53" t="e">
        <f>(H478/D478)*100</f>
        <v>#VALUE!</v>
      </c>
    </row>
    <row r="479" spans="1:40" ht="37.5" customHeight="1">
      <c r="A479" s="140"/>
      <c r="B479" s="120" t="s">
        <v>313</v>
      </c>
      <c r="C479" s="72"/>
      <c r="D479" s="29" t="s">
        <v>34</v>
      </c>
      <c r="E479" s="29" t="s">
        <v>34</v>
      </c>
      <c r="F479" s="29" t="s">
        <v>34</v>
      </c>
      <c r="G479" s="28" t="s">
        <v>34</v>
      </c>
      <c r="H479" s="28" t="s">
        <v>34</v>
      </c>
      <c r="I479" s="98"/>
      <c r="J479" s="101" t="s">
        <v>289</v>
      </c>
      <c r="K479" s="31" t="s">
        <v>34</v>
      </c>
      <c r="L479" s="109" t="s">
        <v>34</v>
      </c>
      <c r="M479" s="36" t="s">
        <v>117</v>
      </c>
      <c r="N479" s="76"/>
      <c r="O479" s="77"/>
      <c r="P479" s="95"/>
      <c r="Q479" s="96"/>
      <c r="R479" s="96"/>
      <c r="S479" s="96"/>
      <c r="T479" s="96"/>
      <c r="U479" s="96"/>
      <c r="V479" s="96"/>
      <c r="W479" s="96"/>
      <c r="X479" s="96"/>
      <c r="Y479" s="96"/>
      <c r="Z479" s="96"/>
      <c r="AA479" s="96"/>
      <c r="AB479" s="96"/>
      <c r="AC479" s="96"/>
      <c r="AD479" s="96"/>
      <c r="AE479" s="96"/>
      <c r="AF479" s="96"/>
      <c r="AG479" s="138"/>
      <c r="AH479" s="133"/>
      <c r="AI479" s="100"/>
      <c r="AM479" s="51"/>
      <c r="AN479" s="53"/>
    </row>
    <row r="480" spans="1:40" ht="33" customHeight="1">
      <c r="A480" s="70" t="s">
        <v>314</v>
      </c>
      <c r="B480" s="137" t="s">
        <v>315</v>
      </c>
      <c r="C480" s="72"/>
      <c r="D480" s="73"/>
      <c r="E480" s="73"/>
      <c r="F480" s="73"/>
      <c r="G480" s="73"/>
      <c r="H480" s="73"/>
      <c r="I480" s="98"/>
      <c r="J480" s="548" t="s">
        <v>289</v>
      </c>
      <c r="K480" s="573" t="s">
        <v>315</v>
      </c>
      <c r="L480" s="554" t="s">
        <v>48</v>
      </c>
      <c r="M480" s="554" t="s">
        <v>49</v>
      </c>
      <c r="N480" s="560"/>
      <c r="O480" s="561"/>
      <c r="P480" s="95"/>
      <c r="Q480" s="96"/>
      <c r="R480" s="96"/>
      <c r="S480" s="96"/>
      <c r="T480" s="96"/>
      <c r="U480" s="96"/>
      <c r="V480" s="96"/>
      <c r="W480" s="96"/>
      <c r="X480" s="96"/>
      <c r="Y480" s="96"/>
      <c r="Z480" s="96"/>
      <c r="AA480" s="96"/>
      <c r="AB480" s="96"/>
      <c r="AC480" s="96"/>
      <c r="AD480" s="96"/>
      <c r="AE480" s="96"/>
      <c r="AF480" s="96"/>
      <c r="AG480" s="138"/>
      <c r="AH480" s="133"/>
      <c r="AI480" s="100"/>
      <c r="AM480" s="51"/>
      <c r="AN480" s="53"/>
    </row>
    <row r="481" spans="1:40" ht="12.75" customHeight="1">
      <c r="A481" s="537" t="s">
        <v>27</v>
      </c>
      <c r="B481" s="537"/>
      <c r="C481" s="72"/>
      <c r="D481" s="73">
        <f>SUM(D482:D484)</f>
        <v>0</v>
      </c>
      <c r="E481" s="73">
        <f>SUM(E482:E484)</f>
        <v>0</v>
      </c>
      <c r="F481" s="73">
        <f>SUM(F482:F484)</f>
        <v>0</v>
      </c>
      <c r="G481" s="73">
        <f>SUM(G482:G484)</f>
        <v>0</v>
      </c>
      <c r="H481" s="73">
        <f>SUM(H482:H484)</f>
        <v>0</v>
      </c>
      <c r="I481" s="98"/>
      <c r="J481" s="548"/>
      <c r="K481" s="573"/>
      <c r="L481" s="554"/>
      <c r="M481" s="554"/>
      <c r="N481" s="560"/>
      <c r="O481" s="561"/>
      <c r="P481" s="95"/>
      <c r="Q481" s="96"/>
      <c r="R481" s="96"/>
      <c r="S481" s="96"/>
      <c r="T481" s="96"/>
      <c r="U481" s="96"/>
      <c r="V481" s="96"/>
      <c r="W481" s="96"/>
      <c r="X481" s="96"/>
      <c r="Y481" s="96"/>
      <c r="Z481" s="96"/>
      <c r="AA481" s="96"/>
      <c r="AB481" s="96"/>
      <c r="AC481" s="96"/>
      <c r="AD481" s="96"/>
      <c r="AE481" s="96"/>
      <c r="AF481" s="96"/>
      <c r="AG481" s="138"/>
      <c r="AH481" s="133"/>
      <c r="AI481" s="100"/>
      <c r="AM481" s="51"/>
      <c r="AN481" s="53" t="e">
        <f>(H481/D481)*100</f>
        <v>#DIV/0!</v>
      </c>
    </row>
    <row r="482" spans="1:40" ht="12.75" customHeight="1">
      <c r="A482" s="537" t="s">
        <v>28</v>
      </c>
      <c r="B482" s="537"/>
      <c r="C482" s="72"/>
      <c r="D482" s="73"/>
      <c r="E482" s="73"/>
      <c r="F482" s="73"/>
      <c r="G482" s="73"/>
      <c r="H482" s="73"/>
      <c r="I482" s="98"/>
      <c r="J482" s="548"/>
      <c r="K482" s="573"/>
      <c r="L482" s="554"/>
      <c r="M482" s="554"/>
      <c r="N482" s="560"/>
      <c r="O482" s="561"/>
      <c r="P482" s="95"/>
      <c r="Q482" s="96"/>
      <c r="R482" s="96"/>
      <c r="S482" s="96"/>
      <c r="T482" s="96"/>
      <c r="U482" s="96"/>
      <c r="V482" s="96"/>
      <c r="W482" s="96"/>
      <c r="X482" s="96"/>
      <c r="Y482" s="96"/>
      <c r="Z482" s="96"/>
      <c r="AA482" s="96"/>
      <c r="AB482" s="96"/>
      <c r="AC482" s="96"/>
      <c r="AD482" s="96"/>
      <c r="AE482" s="96"/>
      <c r="AF482" s="96"/>
      <c r="AG482" s="138"/>
      <c r="AH482" s="133"/>
      <c r="AI482" s="100"/>
      <c r="AM482" s="51"/>
      <c r="AN482" s="53"/>
    </row>
    <row r="483" spans="1:40" ht="12.75" customHeight="1">
      <c r="A483" s="537" t="s">
        <v>29</v>
      </c>
      <c r="B483" s="537"/>
      <c r="C483" s="72"/>
      <c r="D483" s="73">
        <v>0</v>
      </c>
      <c r="E483" s="73"/>
      <c r="F483" s="73"/>
      <c r="G483" s="73">
        <v>0</v>
      </c>
      <c r="H483" s="73">
        <v>0</v>
      </c>
      <c r="I483" s="98"/>
      <c r="J483" s="548"/>
      <c r="K483" s="573"/>
      <c r="L483" s="554"/>
      <c r="M483" s="554"/>
      <c r="N483" s="560"/>
      <c r="O483" s="561"/>
      <c r="P483" s="95"/>
      <c r="Q483" s="96"/>
      <c r="R483" s="96"/>
      <c r="S483" s="96"/>
      <c r="T483" s="96"/>
      <c r="U483" s="96"/>
      <c r="V483" s="96"/>
      <c r="W483" s="96"/>
      <c r="X483" s="96"/>
      <c r="Y483" s="96"/>
      <c r="Z483" s="96"/>
      <c r="AA483" s="96"/>
      <c r="AB483" s="96"/>
      <c r="AC483" s="96"/>
      <c r="AD483" s="96"/>
      <c r="AE483" s="96"/>
      <c r="AF483" s="96"/>
      <c r="AG483" s="138"/>
      <c r="AH483" s="133"/>
      <c r="AI483" s="100"/>
      <c r="AM483" s="51"/>
      <c r="AN483" s="53" t="e">
        <f>(H483/D483)*100</f>
        <v>#DIV/0!</v>
      </c>
    </row>
    <row r="484" spans="1:40" ht="12.75" customHeight="1">
      <c r="A484" s="537" t="s">
        <v>30</v>
      </c>
      <c r="B484" s="537"/>
      <c r="C484" s="72"/>
      <c r="D484" s="73"/>
      <c r="E484" s="73"/>
      <c r="F484" s="73"/>
      <c r="G484" s="73"/>
      <c r="H484" s="73"/>
      <c r="I484" s="98"/>
      <c r="J484" s="548"/>
      <c r="K484" s="573"/>
      <c r="L484" s="554"/>
      <c r="M484" s="554"/>
      <c r="N484" s="560"/>
      <c r="O484" s="561"/>
      <c r="P484" s="95"/>
      <c r="Q484" s="96"/>
      <c r="R484" s="96"/>
      <c r="S484" s="96"/>
      <c r="T484" s="96"/>
      <c r="U484" s="96"/>
      <c r="V484" s="96"/>
      <c r="W484" s="96"/>
      <c r="X484" s="96"/>
      <c r="Y484" s="96"/>
      <c r="Z484" s="96"/>
      <c r="AA484" s="96"/>
      <c r="AB484" s="96"/>
      <c r="AC484" s="96"/>
      <c r="AD484" s="96"/>
      <c r="AE484" s="96"/>
      <c r="AF484" s="96"/>
      <c r="AG484" s="138"/>
      <c r="AH484" s="133"/>
      <c r="AI484" s="100"/>
      <c r="AM484" s="51"/>
      <c r="AN484" s="53"/>
    </row>
    <row r="485" spans="1:40" ht="12.75" customHeight="1" hidden="1">
      <c r="A485" s="140"/>
      <c r="B485" s="120" t="s">
        <v>316</v>
      </c>
      <c r="C485" s="72"/>
      <c r="D485" s="29" t="s">
        <v>34</v>
      </c>
      <c r="E485" s="29" t="s">
        <v>34</v>
      </c>
      <c r="F485" s="29" t="s">
        <v>34</v>
      </c>
      <c r="G485" s="28" t="s">
        <v>34</v>
      </c>
      <c r="H485" s="28" t="s">
        <v>34</v>
      </c>
      <c r="I485" s="98"/>
      <c r="J485" s="101" t="s">
        <v>289</v>
      </c>
      <c r="K485" s="31"/>
      <c r="L485" s="109" t="s">
        <v>34</v>
      </c>
      <c r="M485" s="36" t="s">
        <v>298</v>
      </c>
      <c r="N485" s="76"/>
      <c r="O485" s="77"/>
      <c r="P485" s="95"/>
      <c r="Q485" s="96"/>
      <c r="R485" s="96"/>
      <c r="S485" s="96"/>
      <c r="T485" s="96"/>
      <c r="U485" s="96"/>
      <c r="V485" s="96"/>
      <c r="W485" s="96"/>
      <c r="X485" s="96"/>
      <c r="Y485" s="96"/>
      <c r="Z485" s="96"/>
      <c r="AA485" s="96"/>
      <c r="AB485" s="96"/>
      <c r="AC485" s="96"/>
      <c r="AD485" s="96"/>
      <c r="AE485" s="96"/>
      <c r="AF485" s="96"/>
      <c r="AG485" s="138"/>
      <c r="AH485" s="133"/>
      <c r="AI485" s="100"/>
      <c r="AM485" s="51"/>
      <c r="AN485" s="53" t="e">
        <f>(H485/D485)*100</f>
        <v>#VALUE!</v>
      </c>
    </row>
    <row r="486" spans="1:40" ht="12.75" customHeight="1" hidden="1">
      <c r="A486" s="140"/>
      <c r="B486" s="120" t="s">
        <v>317</v>
      </c>
      <c r="C486" s="72"/>
      <c r="D486" s="29" t="s">
        <v>34</v>
      </c>
      <c r="E486" s="29" t="s">
        <v>34</v>
      </c>
      <c r="F486" s="29" t="s">
        <v>34</v>
      </c>
      <c r="G486" s="28" t="s">
        <v>34</v>
      </c>
      <c r="H486" s="28" t="s">
        <v>34</v>
      </c>
      <c r="I486" s="98"/>
      <c r="J486" s="101" t="s">
        <v>289</v>
      </c>
      <c r="K486" s="31"/>
      <c r="L486" s="109" t="s">
        <v>34</v>
      </c>
      <c r="M486" s="36" t="s">
        <v>117</v>
      </c>
      <c r="N486" s="76"/>
      <c r="O486" s="77"/>
      <c r="P486" s="95"/>
      <c r="Q486" s="96"/>
      <c r="R486" s="96"/>
      <c r="S486" s="96"/>
      <c r="T486" s="96"/>
      <c r="U486" s="96"/>
      <c r="V486" s="96"/>
      <c r="W486" s="96"/>
      <c r="X486" s="96"/>
      <c r="Y486" s="96"/>
      <c r="Z486" s="96"/>
      <c r="AA486" s="96"/>
      <c r="AB486" s="96"/>
      <c r="AC486" s="96"/>
      <c r="AD486" s="96"/>
      <c r="AE486" s="96"/>
      <c r="AF486" s="96"/>
      <c r="AG486" s="138"/>
      <c r="AH486" s="133"/>
      <c r="AI486" s="100"/>
      <c r="AM486" s="51"/>
      <c r="AN486" s="53" t="e">
        <f>(H486/D486)*100</f>
        <v>#VALUE!</v>
      </c>
    </row>
    <row r="487" spans="1:40" ht="42.75" customHeight="1">
      <c r="A487" s="140"/>
      <c r="B487" s="120" t="s">
        <v>318</v>
      </c>
      <c r="C487" s="72"/>
      <c r="D487" s="29" t="s">
        <v>34</v>
      </c>
      <c r="E487" s="29" t="s">
        <v>34</v>
      </c>
      <c r="F487" s="29" t="s">
        <v>34</v>
      </c>
      <c r="G487" s="28" t="s">
        <v>34</v>
      </c>
      <c r="H487" s="28" t="s">
        <v>34</v>
      </c>
      <c r="I487" s="98"/>
      <c r="J487" s="101" t="s">
        <v>289</v>
      </c>
      <c r="K487" s="31" t="s">
        <v>34</v>
      </c>
      <c r="L487" s="109" t="s">
        <v>34</v>
      </c>
      <c r="M487" s="36" t="s">
        <v>123</v>
      </c>
      <c r="N487" s="76"/>
      <c r="O487" s="77"/>
      <c r="P487" s="95"/>
      <c r="Q487" s="96"/>
      <c r="R487" s="96"/>
      <c r="S487" s="96"/>
      <c r="T487" s="96"/>
      <c r="U487" s="96"/>
      <c r="V487" s="96"/>
      <c r="W487" s="96"/>
      <c r="X487" s="96"/>
      <c r="Y487" s="96"/>
      <c r="Z487" s="96"/>
      <c r="AA487" s="96"/>
      <c r="AB487" s="96"/>
      <c r="AC487" s="96"/>
      <c r="AD487" s="96"/>
      <c r="AE487" s="96"/>
      <c r="AF487" s="96"/>
      <c r="AG487" s="138"/>
      <c r="AH487" s="133"/>
      <c r="AI487" s="100"/>
      <c r="AJ487" s="148"/>
      <c r="AM487" s="51"/>
      <c r="AN487" s="53"/>
    </row>
    <row r="488" spans="1:40" ht="37.5" customHeight="1">
      <c r="A488" s="140"/>
      <c r="B488" s="120" t="s">
        <v>319</v>
      </c>
      <c r="C488" s="72"/>
      <c r="D488" s="29" t="s">
        <v>34</v>
      </c>
      <c r="E488" s="29" t="s">
        <v>34</v>
      </c>
      <c r="F488" s="29" t="s">
        <v>34</v>
      </c>
      <c r="G488" s="28" t="s">
        <v>34</v>
      </c>
      <c r="H488" s="28" t="s">
        <v>34</v>
      </c>
      <c r="I488" s="98"/>
      <c r="J488" s="101" t="s">
        <v>289</v>
      </c>
      <c r="K488" s="31" t="s">
        <v>34</v>
      </c>
      <c r="L488" s="109" t="s">
        <v>34</v>
      </c>
      <c r="M488" s="36" t="s">
        <v>49</v>
      </c>
      <c r="N488" s="76"/>
      <c r="O488" s="77"/>
      <c r="P488" s="95"/>
      <c r="Q488" s="96"/>
      <c r="R488" s="96"/>
      <c r="S488" s="96"/>
      <c r="T488" s="96"/>
      <c r="U488" s="96"/>
      <c r="V488" s="96"/>
      <c r="W488" s="96"/>
      <c r="X488" s="96"/>
      <c r="Y488" s="96"/>
      <c r="Z488" s="96"/>
      <c r="AA488" s="96"/>
      <c r="AB488" s="96"/>
      <c r="AC488" s="96"/>
      <c r="AD488" s="96"/>
      <c r="AE488" s="96"/>
      <c r="AF488" s="96"/>
      <c r="AG488" s="138"/>
      <c r="AH488" s="133"/>
      <c r="AI488" s="100"/>
      <c r="AM488" s="51"/>
      <c r="AN488" s="53"/>
    </row>
    <row r="489" spans="1:40" ht="28.5" customHeight="1">
      <c r="A489" s="70" t="s">
        <v>320</v>
      </c>
      <c r="B489" s="137" t="s">
        <v>321</v>
      </c>
      <c r="C489" s="72"/>
      <c r="D489" s="73"/>
      <c r="E489" s="73"/>
      <c r="F489" s="73"/>
      <c r="G489" s="73"/>
      <c r="H489" s="73"/>
      <c r="I489" s="98"/>
      <c r="J489" s="548" t="s">
        <v>289</v>
      </c>
      <c r="K489" s="548" t="s">
        <v>321</v>
      </c>
      <c r="L489" s="554" t="s">
        <v>48</v>
      </c>
      <c r="M489" s="554" t="s">
        <v>117</v>
      </c>
      <c r="N489" s="560"/>
      <c r="O489" s="561"/>
      <c r="P489" s="95"/>
      <c r="Q489" s="96"/>
      <c r="R489" s="96"/>
      <c r="S489" s="96"/>
      <c r="T489" s="96"/>
      <c r="U489" s="96"/>
      <c r="V489" s="96"/>
      <c r="W489" s="96"/>
      <c r="X489" s="96"/>
      <c r="Y489" s="96"/>
      <c r="Z489" s="96"/>
      <c r="AA489" s="96"/>
      <c r="AB489" s="96"/>
      <c r="AC489" s="96"/>
      <c r="AD489" s="96"/>
      <c r="AE489" s="96"/>
      <c r="AF489" s="96"/>
      <c r="AG489" s="138"/>
      <c r="AH489" s="133"/>
      <c r="AI489" s="100"/>
      <c r="AM489" s="51"/>
      <c r="AN489" s="53"/>
    </row>
    <row r="490" spans="1:40" ht="12.75" customHeight="1">
      <c r="A490" s="537" t="s">
        <v>27</v>
      </c>
      <c r="B490" s="537"/>
      <c r="C490" s="72"/>
      <c r="D490" s="73">
        <f>SUM(D491:D493)</f>
        <v>5389.945</v>
      </c>
      <c r="E490" s="73">
        <f>SUM(E491:E493)</f>
        <v>0</v>
      </c>
      <c r="F490" s="73">
        <f>SUM(F491:F493)</f>
        <v>0</v>
      </c>
      <c r="G490" s="73">
        <f>SUM(G491:G493)</f>
        <v>5389.945</v>
      </c>
      <c r="H490" s="73">
        <f>SUM(H491:H493)</f>
        <v>5389.945</v>
      </c>
      <c r="I490" s="98"/>
      <c r="J490" s="548"/>
      <c r="K490" s="548"/>
      <c r="L490" s="554"/>
      <c r="M490" s="554"/>
      <c r="N490" s="560"/>
      <c r="O490" s="561"/>
      <c r="P490" s="95"/>
      <c r="Q490" s="96"/>
      <c r="R490" s="96"/>
      <c r="S490" s="96"/>
      <c r="T490" s="96"/>
      <c r="U490" s="96"/>
      <c r="V490" s="96"/>
      <c r="W490" s="96"/>
      <c r="X490" s="96"/>
      <c r="Y490" s="96"/>
      <c r="Z490" s="96"/>
      <c r="AA490" s="96"/>
      <c r="AB490" s="96"/>
      <c r="AC490" s="96"/>
      <c r="AD490" s="96"/>
      <c r="AE490" s="96"/>
      <c r="AF490" s="96"/>
      <c r="AG490" s="138"/>
      <c r="AH490" s="133"/>
      <c r="AI490" s="100"/>
      <c r="AM490" s="51"/>
      <c r="AN490" s="53"/>
    </row>
    <row r="491" spans="1:40" ht="12.75" customHeight="1">
      <c r="A491" s="537" t="s">
        <v>28</v>
      </c>
      <c r="B491" s="537"/>
      <c r="C491" s="72"/>
      <c r="D491" s="73"/>
      <c r="E491" s="73"/>
      <c r="F491" s="73"/>
      <c r="G491" s="73"/>
      <c r="H491" s="73"/>
      <c r="I491" s="98"/>
      <c r="J491" s="548"/>
      <c r="K491" s="548"/>
      <c r="L491" s="554"/>
      <c r="M491" s="554"/>
      <c r="N491" s="560"/>
      <c r="O491" s="561"/>
      <c r="P491" s="95"/>
      <c r="Q491" s="96"/>
      <c r="R491" s="96"/>
      <c r="S491" s="96"/>
      <c r="T491" s="96"/>
      <c r="U491" s="96"/>
      <c r="V491" s="96"/>
      <c r="W491" s="96"/>
      <c r="X491" s="96"/>
      <c r="Y491" s="96"/>
      <c r="Z491" s="96"/>
      <c r="AA491" s="96"/>
      <c r="AB491" s="96"/>
      <c r="AC491" s="96"/>
      <c r="AD491" s="96"/>
      <c r="AE491" s="96"/>
      <c r="AF491" s="96"/>
      <c r="AG491" s="138"/>
      <c r="AH491" s="133"/>
      <c r="AI491" s="100"/>
      <c r="AM491" s="51"/>
      <c r="AN491" s="53"/>
    </row>
    <row r="492" spans="1:40" ht="12.75" customHeight="1">
      <c r="A492" s="537" t="s">
        <v>29</v>
      </c>
      <c r="B492" s="537"/>
      <c r="C492" s="72"/>
      <c r="D492" s="73">
        <v>5389.945</v>
      </c>
      <c r="E492" s="73"/>
      <c r="F492" s="73"/>
      <c r="G492" s="73">
        <v>5389.945</v>
      </c>
      <c r="H492" s="73">
        <v>5389.945</v>
      </c>
      <c r="I492" s="98"/>
      <c r="J492" s="548"/>
      <c r="K492" s="548"/>
      <c r="L492" s="554"/>
      <c r="M492" s="554"/>
      <c r="N492" s="560"/>
      <c r="O492" s="561"/>
      <c r="P492" s="95"/>
      <c r="Q492" s="96"/>
      <c r="R492" s="96"/>
      <c r="S492" s="96"/>
      <c r="T492" s="96"/>
      <c r="U492" s="96"/>
      <c r="V492" s="96"/>
      <c r="W492" s="96"/>
      <c r="X492" s="96"/>
      <c r="Y492" s="96"/>
      <c r="Z492" s="96"/>
      <c r="AA492" s="96"/>
      <c r="AB492" s="96"/>
      <c r="AC492" s="96"/>
      <c r="AD492" s="96"/>
      <c r="AE492" s="96"/>
      <c r="AF492" s="96"/>
      <c r="AG492" s="138"/>
      <c r="AH492" s="133"/>
      <c r="AI492" s="100"/>
      <c r="AM492" s="51"/>
      <c r="AN492" s="53">
        <f>(H492/D492)*100</f>
        <v>100</v>
      </c>
    </row>
    <row r="493" spans="1:40" ht="12.75" customHeight="1">
      <c r="A493" s="537" t="s">
        <v>30</v>
      </c>
      <c r="B493" s="537"/>
      <c r="C493" s="72"/>
      <c r="D493" s="73"/>
      <c r="E493" s="73"/>
      <c r="F493" s="73"/>
      <c r="G493" s="73"/>
      <c r="H493" s="73"/>
      <c r="I493" s="98"/>
      <c r="J493" s="548"/>
      <c r="K493" s="548"/>
      <c r="L493" s="554"/>
      <c r="M493" s="554"/>
      <c r="N493" s="560"/>
      <c r="O493" s="561"/>
      <c r="P493" s="95"/>
      <c r="Q493" s="96"/>
      <c r="R493" s="96"/>
      <c r="S493" s="96"/>
      <c r="T493" s="96"/>
      <c r="U493" s="96"/>
      <c r="V493" s="96"/>
      <c r="W493" s="96"/>
      <c r="X493" s="96"/>
      <c r="Y493" s="96"/>
      <c r="Z493" s="96"/>
      <c r="AA493" s="96"/>
      <c r="AB493" s="96"/>
      <c r="AC493" s="96"/>
      <c r="AD493" s="96"/>
      <c r="AE493" s="96"/>
      <c r="AF493" s="96"/>
      <c r="AG493" s="138"/>
      <c r="AH493" s="133"/>
      <c r="AI493" s="100"/>
      <c r="AM493" s="51"/>
      <c r="AN493" s="53"/>
    </row>
    <row r="494" spans="1:40" ht="36.75" customHeight="1">
      <c r="A494" s="150"/>
      <c r="B494" s="120" t="s">
        <v>322</v>
      </c>
      <c r="C494" s="72"/>
      <c r="D494" s="29" t="s">
        <v>34</v>
      </c>
      <c r="E494" s="29" t="s">
        <v>34</v>
      </c>
      <c r="F494" s="29" t="s">
        <v>34</v>
      </c>
      <c r="G494" s="28" t="s">
        <v>34</v>
      </c>
      <c r="H494" s="28" t="s">
        <v>34</v>
      </c>
      <c r="I494" s="98"/>
      <c r="J494" s="101" t="s">
        <v>289</v>
      </c>
      <c r="K494" s="31" t="s">
        <v>34</v>
      </c>
      <c r="L494" s="109" t="s">
        <v>34</v>
      </c>
      <c r="M494" s="36" t="s">
        <v>117</v>
      </c>
      <c r="N494" s="76"/>
      <c r="O494" s="77"/>
      <c r="P494" s="95"/>
      <c r="Q494" s="96"/>
      <c r="R494" s="96"/>
      <c r="S494" s="96"/>
      <c r="T494" s="96"/>
      <c r="U494" s="96"/>
      <c r="V494" s="96"/>
      <c r="W494" s="96"/>
      <c r="X494" s="96"/>
      <c r="Y494" s="96"/>
      <c r="Z494" s="96"/>
      <c r="AA494" s="96"/>
      <c r="AB494" s="96"/>
      <c r="AC494" s="96"/>
      <c r="AD494" s="96"/>
      <c r="AE494" s="96"/>
      <c r="AF494" s="96"/>
      <c r="AG494" s="138"/>
      <c r="AH494" s="133"/>
      <c r="AI494" s="100"/>
      <c r="AM494" s="51"/>
      <c r="AN494" s="53"/>
    </row>
    <row r="495" spans="1:40" ht="33" customHeight="1">
      <c r="A495" s="70" t="s">
        <v>323</v>
      </c>
      <c r="B495" s="137" t="s">
        <v>324</v>
      </c>
      <c r="C495" s="72"/>
      <c r="D495" s="73"/>
      <c r="E495" s="73"/>
      <c r="F495" s="73"/>
      <c r="G495" s="73"/>
      <c r="H495" s="73"/>
      <c r="I495" s="98"/>
      <c r="J495" s="548" t="s">
        <v>289</v>
      </c>
      <c r="K495" s="573" t="s">
        <v>324</v>
      </c>
      <c r="L495" s="554" t="s">
        <v>48</v>
      </c>
      <c r="M495" s="554" t="s">
        <v>49</v>
      </c>
      <c r="N495" s="560"/>
      <c r="O495" s="561"/>
      <c r="P495" s="95"/>
      <c r="Q495" s="96"/>
      <c r="R495" s="96"/>
      <c r="S495" s="96"/>
      <c r="T495" s="96"/>
      <c r="U495" s="96"/>
      <c r="V495" s="96"/>
      <c r="W495" s="96"/>
      <c r="X495" s="96"/>
      <c r="Y495" s="96"/>
      <c r="Z495" s="96"/>
      <c r="AA495" s="96"/>
      <c r="AB495" s="96"/>
      <c r="AC495" s="96"/>
      <c r="AD495" s="96"/>
      <c r="AE495" s="96"/>
      <c r="AF495" s="96"/>
      <c r="AG495" s="138"/>
      <c r="AH495" s="133"/>
      <c r="AI495" s="100"/>
      <c r="AM495" s="51"/>
      <c r="AN495" s="53"/>
    </row>
    <row r="496" spans="1:40" ht="12.75" customHeight="1">
      <c r="A496" s="537" t="s">
        <v>27</v>
      </c>
      <c r="B496" s="537"/>
      <c r="C496" s="72"/>
      <c r="D496" s="73">
        <f aca="true" t="shared" si="66" ref="D496:I496">SUM(D497:D499)</f>
        <v>21129.2138</v>
      </c>
      <c r="E496" s="73">
        <f t="shared" si="66"/>
        <v>0</v>
      </c>
      <c r="F496" s="73">
        <f t="shared" si="66"/>
        <v>0</v>
      </c>
      <c r="G496" s="73">
        <f t="shared" si="66"/>
        <v>21129.2138</v>
      </c>
      <c r="H496" s="73">
        <f t="shared" si="66"/>
        <v>21129.2138</v>
      </c>
      <c r="I496" s="72">
        <f t="shared" si="66"/>
        <v>0</v>
      </c>
      <c r="J496" s="548"/>
      <c r="K496" s="573"/>
      <c r="L496" s="554"/>
      <c r="M496" s="554"/>
      <c r="N496" s="560"/>
      <c r="O496" s="561"/>
      <c r="P496" s="95"/>
      <c r="Q496" s="96"/>
      <c r="R496" s="96"/>
      <c r="S496" s="96"/>
      <c r="T496" s="96"/>
      <c r="U496" s="96"/>
      <c r="V496" s="96"/>
      <c r="W496" s="96"/>
      <c r="X496" s="96"/>
      <c r="Y496" s="96"/>
      <c r="Z496" s="96"/>
      <c r="AA496" s="96"/>
      <c r="AB496" s="96"/>
      <c r="AC496" s="96"/>
      <c r="AD496" s="96"/>
      <c r="AE496" s="96"/>
      <c r="AF496" s="96"/>
      <c r="AG496" s="138"/>
      <c r="AH496" s="133"/>
      <c r="AI496" s="100"/>
      <c r="AM496" s="51"/>
      <c r="AN496" s="53"/>
    </row>
    <row r="497" spans="1:40" ht="12.75" customHeight="1">
      <c r="A497" s="537" t="s">
        <v>28</v>
      </c>
      <c r="B497" s="537"/>
      <c r="C497" s="72"/>
      <c r="D497" s="73"/>
      <c r="E497" s="73"/>
      <c r="F497" s="73"/>
      <c r="G497" s="73"/>
      <c r="H497" s="73"/>
      <c r="I497" s="98"/>
      <c r="J497" s="548"/>
      <c r="K497" s="573"/>
      <c r="L497" s="554"/>
      <c r="M497" s="554"/>
      <c r="N497" s="560"/>
      <c r="O497" s="561"/>
      <c r="P497" s="95"/>
      <c r="Q497" s="96"/>
      <c r="R497" s="96"/>
      <c r="S497" s="96"/>
      <c r="T497" s="96"/>
      <c r="U497" s="96"/>
      <c r="V497" s="96"/>
      <c r="W497" s="96"/>
      <c r="X497" s="96"/>
      <c r="Y497" s="96"/>
      <c r="Z497" s="96"/>
      <c r="AA497" s="96"/>
      <c r="AB497" s="96"/>
      <c r="AC497" s="96"/>
      <c r="AD497" s="96"/>
      <c r="AE497" s="96"/>
      <c r="AF497" s="96"/>
      <c r="AG497" s="138"/>
      <c r="AH497" s="133"/>
      <c r="AI497" s="100"/>
      <c r="AM497" s="51"/>
      <c r="AN497" s="53"/>
    </row>
    <row r="498" spans="1:40" ht="12.75" customHeight="1">
      <c r="A498" s="537" t="s">
        <v>29</v>
      </c>
      <c r="B498" s="537"/>
      <c r="C498" s="72"/>
      <c r="D498" s="73">
        <v>21129.2138</v>
      </c>
      <c r="E498" s="73"/>
      <c r="F498" s="73"/>
      <c r="G498" s="73">
        <v>21129.2138</v>
      </c>
      <c r="H498" s="73">
        <v>21129.2138</v>
      </c>
      <c r="I498" s="98"/>
      <c r="J498" s="548"/>
      <c r="K498" s="573"/>
      <c r="L498" s="554"/>
      <c r="M498" s="554"/>
      <c r="N498" s="560"/>
      <c r="O498" s="561"/>
      <c r="P498" s="95"/>
      <c r="Q498" s="96"/>
      <c r="R498" s="96"/>
      <c r="S498" s="96"/>
      <c r="T498" s="96"/>
      <c r="U498" s="96"/>
      <c r="V498" s="96"/>
      <c r="W498" s="96"/>
      <c r="X498" s="96"/>
      <c r="Y498" s="96"/>
      <c r="Z498" s="96"/>
      <c r="AA498" s="96"/>
      <c r="AB498" s="96"/>
      <c r="AC498" s="96"/>
      <c r="AD498" s="96"/>
      <c r="AE498" s="96"/>
      <c r="AF498" s="96"/>
      <c r="AG498" s="138"/>
      <c r="AH498" s="133"/>
      <c r="AI498" s="100"/>
      <c r="AM498" s="51"/>
      <c r="AN498" s="53">
        <f>(H498/D498)*100</f>
        <v>100</v>
      </c>
    </row>
    <row r="499" spans="1:40" ht="12.75" customHeight="1">
      <c r="A499" s="537" t="s">
        <v>30</v>
      </c>
      <c r="B499" s="537"/>
      <c r="C499" s="72"/>
      <c r="D499" s="73"/>
      <c r="E499" s="73"/>
      <c r="F499" s="73"/>
      <c r="G499" s="73"/>
      <c r="H499" s="73"/>
      <c r="I499" s="98"/>
      <c r="J499" s="548"/>
      <c r="K499" s="573"/>
      <c r="L499" s="554"/>
      <c r="M499" s="554"/>
      <c r="N499" s="560"/>
      <c r="O499" s="561"/>
      <c r="P499" s="95"/>
      <c r="Q499" s="96"/>
      <c r="R499" s="96"/>
      <c r="S499" s="96"/>
      <c r="T499" s="96"/>
      <c r="U499" s="96"/>
      <c r="V499" s="96"/>
      <c r="W499" s="96"/>
      <c r="X499" s="96"/>
      <c r="Y499" s="96"/>
      <c r="Z499" s="96"/>
      <c r="AA499" s="96"/>
      <c r="AB499" s="96"/>
      <c r="AC499" s="96"/>
      <c r="AD499" s="96"/>
      <c r="AE499" s="96"/>
      <c r="AF499" s="96"/>
      <c r="AG499" s="138"/>
      <c r="AH499" s="133"/>
      <c r="AI499" s="100"/>
      <c r="AM499" s="51"/>
      <c r="AN499" s="53"/>
    </row>
    <row r="500" spans="1:40" ht="12.75" customHeight="1" hidden="1">
      <c r="A500" s="150"/>
      <c r="B500" s="120" t="s">
        <v>325</v>
      </c>
      <c r="C500" s="72"/>
      <c r="D500" s="29" t="s">
        <v>34</v>
      </c>
      <c r="E500" s="29" t="s">
        <v>34</v>
      </c>
      <c r="F500" s="29" t="s">
        <v>34</v>
      </c>
      <c r="G500" s="28" t="s">
        <v>34</v>
      </c>
      <c r="H500" s="28" t="s">
        <v>34</v>
      </c>
      <c r="I500" s="98"/>
      <c r="J500" s="101" t="s">
        <v>289</v>
      </c>
      <c r="K500" s="31"/>
      <c r="L500" s="109" t="s">
        <v>34</v>
      </c>
      <c r="M500" s="36" t="s">
        <v>298</v>
      </c>
      <c r="N500" s="76"/>
      <c r="O500" s="77"/>
      <c r="P500" s="95"/>
      <c r="Q500" s="96"/>
      <c r="R500" s="96"/>
      <c r="S500" s="96"/>
      <c r="T500" s="96"/>
      <c r="U500" s="96"/>
      <c r="V500" s="96"/>
      <c r="W500" s="96"/>
      <c r="X500" s="96"/>
      <c r="Y500" s="96"/>
      <c r="Z500" s="96"/>
      <c r="AA500" s="96"/>
      <c r="AB500" s="96"/>
      <c r="AC500" s="96"/>
      <c r="AD500" s="96"/>
      <c r="AE500" s="96"/>
      <c r="AF500" s="96"/>
      <c r="AG500" s="138"/>
      <c r="AH500" s="133"/>
      <c r="AI500" s="100"/>
      <c r="AM500" s="51"/>
      <c r="AN500" s="53" t="e">
        <f aca="true" t="shared" si="67" ref="AN500:AN507">(H500/D500)*100</f>
        <v>#VALUE!</v>
      </c>
    </row>
    <row r="501" spans="1:40" ht="12.75" customHeight="1" hidden="1">
      <c r="A501" s="150"/>
      <c r="B501" s="120" t="s">
        <v>326</v>
      </c>
      <c r="C501" s="72"/>
      <c r="D501" s="29" t="s">
        <v>34</v>
      </c>
      <c r="E501" s="29" t="s">
        <v>34</v>
      </c>
      <c r="F501" s="29" t="s">
        <v>34</v>
      </c>
      <c r="G501" s="28" t="s">
        <v>34</v>
      </c>
      <c r="H501" s="28" t="s">
        <v>34</v>
      </c>
      <c r="I501" s="98"/>
      <c r="J501" s="101" t="s">
        <v>289</v>
      </c>
      <c r="K501" s="31"/>
      <c r="L501" s="109" t="s">
        <v>34</v>
      </c>
      <c r="M501" s="36" t="s">
        <v>117</v>
      </c>
      <c r="N501" s="76"/>
      <c r="O501" s="77"/>
      <c r="P501" s="95"/>
      <c r="Q501" s="96"/>
      <c r="R501" s="96"/>
      <c r="S501" s="96"/>
      <c r="T501" s="96"/>
      <c r="U501" s="96"/>
      <c r="V501" s="96"/>
      <c r="W501" s="96"/>
      <c r="X501" s="96"/>
      <c r="Y501" s="96"/>
      <c r="Z501" s="96"/>
      <c r="AA501" s="96"/>
      <c r="AB501" s="96"/>
      <c r="AC501" s="96"/>
      <c r="AD501" s="96"/>
      <c r="AE501" s="96"/>
      <c r="AF501" s="96"/>
      <c r="AG501" s="138"/>
      <c r="AH501" s="133"/>
      <c r="AI501" s="100"/>
      <c r="AM501" s="51"/>
      <c r="AN501" s="53" t="e">
        <f t="shared" si="67"/>
        <v>#VALUE!</v>
      </c>
    </row>
    <row r="502" spans="1:40" ht="12.75" customHeight="1" hidden="1">
      <c r="A502" s="140" t="s">
        <v>327</v>
      </c>
      <c r="B502" s="89" t="s">
        <v>328</v>
      </c>
      <c r="C502" s="72"/>
      <c r="D502" s="73"/>
      <c r="E502" s="73"/>
      <c r="F502" s="73"/>
      <c r="G502" s="73"/>
      <c r="H502" s="73"/>
      <c r="I502" s="98"/>
      <c r="J502" s="548" t="s">
        <v>289</v>
      </c>
      <c r="K502" s="31"/>
      <c r="L502" s="36"/>
      <c r="M502" s="36"/>
      <c r="N502" s="76"/>
      <c r="O502" s="77"/>
      <c r="P502" s="95"/>
      <c r="Q502" s="96"/>
      <c r="R502" s="96"/>
      <c r="S502" s="96"/>
      <c r="T502" s="96"/>
      <c r="U502" s="96"/>
      <c r="V502" s="96"/>
      <c r="W502" s="96"/>
      <c r="X502" s="96"/>
      <c r="Y502" s="96"/>
      <c r="Z502" s="96"/>
      <c r="AA502" s="96"/>
      <c r="AB502" s="96"/>
      <c r="AC502" s="96"/>
      <c r="AD502" s="96"/>
      <c r="AE502" s="96"/>
      <c r="AF502" s="96"/>
      <c r="AG502" s="138"/>
      <c r="AH502" s="133"/>
      <c r="AI502" s="100"/>
      <c r="AM502" s="51"/>
      <c r="AN502" s="53" t="e">
        <f t="shared" si="67"/>
        <v>#DIV/0!</v>
      </c>
    </row>
    <row r="503" spans="1:40" ht="12.75" customHeight="1" hidden="1">
      <c r="A503" s="537" t="s">
        <v>27</v>
      </c>
      <c r="B503" s="537"/>
      <c r="C503" s="72"/>
      <c r="D503" s="73">
        <f>SUM(D504:D506)</f>
        <v>0</v>
      </c>
      <c r="E503" s="73">
        <f>SUM(E504:E506)</f>
        <v>0</v>
      </c>
      <c r="F503" s="73">
        <f>SUM(F504:F506)</f>
        <v>0</v>
      </c>
      <c r="G503" s="73">
        <f>SUM(G504:G506)</f>
        <v>0</v>
      </c>
      <c r="H503" s="73">
        <f>SUM(H504:H506)</f>
        <v>0</v>
      </c>
      <c r="I503" s="98"/>
      <c r="J503" s="548"/>
      <c r="K503" s="31"/>
      <c r="L503" s="36"/>
      <c r="M503" s="36"/>
      <c r="N503" s="76"/>
      <c r="O503" s="77"/>
      <c r="P503" s="95"/>
      <c r="Q503" s="96"/>
      <c r="R503" s="96"/>
      <c r="S503" s="96"/>
      <c r="T503" s="96"/>
      <c r="U503" s="96"/>
      <c r="V503" s="96"/>
      <c r="W503" s="96"/>
      <c r="X503" s="96"/>
      <c r="Y503" s="96"/>
      <c r="Z503" s="96"/>
      <c r="AA503" s="96"/>
      <c r="AB503" s="96"/>
      <c r="AC503" s="96"/>
      <c r="AD503" s="96"/>
      <c r="AE503" s="96"/>
      <c r="AF503" s="96"/>
      <c r="AG503" s="138"/>
      <c r="AH503" s="133"/>
      <c r="AI503" s="100"/>
      <c r="AM503" s="51"/>
      <c r="AN503" s="53" t="e">
        <f t="shared" si="67"/>
        <v>#DIV/0!</v>
      </c>
    </row>
    <row r="504" spans="1:40" ht="12.75" customHeight="1" hidden="1">
      <c r="A504" s="537" t="s">
        <v>28</v>
      </c>
      <c r="B504" s="537"/>
      <c r="C504" s="72"/>
      <c r="D504" s="73"/>
      <c r="E504" s="73"/>
      <c r="F504" s="73"/>
      <c r="G504" s="73"/>
      <c r="H504" s="73"/>
      <c r="I504" s="98"/>
      <c r="J504" s="548"/>
      <c r="K504" s="31"/>
      <c r="L504" s="36"/>
      <c r="M504" s="36"/>
      <c r="N504" s="76"/>
      <c r="O504" s="77"/>
      <c r="P504" s="95"/>
      <c r="Q504" s="96"/>
      <c r="R504" s="96"/>
      <c r="S504" s="96"/>
      <c r="T504" s="96"/>
      <c r="U504" s="96"/>
      <c r="V504" s="96"/>
      <c r="W504" s="96"/>
      <c r="X504" s="96"/>
      <c r="Y504" s="96"/>
      <c r="Z504" s="96"/>
      <c r="AA504" s="96"/>
      <c r="AB504" s="96"/>
      <c r="AC504" s="96"/>
      <c r="AD504" s="96"/>
      <c r="AE504" s="96"/>
      <c r="AF504" s="96"/>
      <c r="AG504" s="138"/>
      <c r="AH504" s="133"/>
      <c r="AI504" s="100"/>
      <c r="AM504" s="51"/>
      <c r="AN504" s="53" t="e">
        <f t="shared" si="67"/>
        <v>#DIV/0!</v>
      </c>
    </row>
    <row r="505" spans="1:40" ht="12.75" customHeight="1" hidden="1">
      <c r="A505" s="537" t="s">
        <v>29</v>
      </c>
      <c r="B505" s="537"/>
      <c r="C505" s="72"/>
      <c r="D505" s="73">
        <v>0</v>
      </c>
      <c r="E505" s="73"/>
      <c r="F505" s="73"/>
      <c r="G505" s="73">
        <v>0</v>
      </c>
      <c r="H505" s="73">
        <v>0</v>
      </c>
      <c r="I505" s="98"/>
      <c r="J505" s="548"/>
      <c r="K505" s="31"/>
      <c r="L505" s="36"/>
      <c r="M505" s="36"/>
      <c r="N505" s="76"/>
      <c r="O505" s="77"/>
      <c r="P505" s="95"/>
      <c r="Q505" s="96"/>
      <c r="R505" s="96"/>
      <c r="S505" s="96"/>
      <c r="T505" s="96"/>
      <c r="U505" s="96"/>
      <c r="V505" s="96"/>
      <c r="W505" s="96"/>
      <c r="X505" s="96"/>
      <c r="Y505" s="96"/>
      <c r="Z505" s="96"/>
      <c r="AA505" s="96"/>
      <c r="AB505" s="96"/>
      <c r="AC505" s="96"/>
      <c r="AD505" s="96"/>
      <c r="AE505" s="96"/>
      <c r="AF505" s="96"/>
      <c r="AG505" s="138"/>
      <c r="AH505" s="133"/>
      <c r="AI505" s="100"/>
      <c r="AM505" s="51"/>
      <c r="AN505" s="53" t="e">
        <f t="shared" si="67"/>
        <v>#DIV/0!</v>
      </c>
    </row>
    <row r="506" spans="1:40" ht="12.75" customHeight="1" hidden="1">
      <c r="A506" s="537" t="s">
        <v>30</v>
      </c>
      <c r="B506" s="537"/>
      <c r="C506" s="72"/>
      <c r="D506" s="73"/>
      <c r="E506" s="73"/>
      <c r="F506" s="73"/>
      <c r="G506" s="73"/>
      <c r="H506" s="73"/>
      <c r="I506" s="98"/>
      <c r="J506" s="548"/>
      <c r="K506" s="31"/>
      <c r="L506" s="36"/>
      <c r="M506" s="36"/>
      <c r="N506" s="76"/>
      <c r="O506" s="77"/>
      <c r="P506" s="95"/>
      <c r="Q506" s="96"/>
      <c r="R506" s="96"/>
      <c r="S506" s="96"/>
      <c r="T506" s="96"/>
      <c r="U506" s="96"/>
      <c r="V506" s="96"/>
      <c r="W506" s="96"/>
      <c r="X506" s="96"/>
      <c r="Y506" s="96"/>
      <c r="Z506" s="96"/>
      <c r="AA506" s="96"/>
      <c r="AB506" s="96"/>
      <c r="AC506" s="96"/>
      <c r="AD506" s="96"/>
      <c r="AE506" s="96"/>
      <c r="AF506" s="96"/>
      <c r="AG506" s="138"/>
      <c r="AH506" s="133"/>
      <c r="AI506" s="100"/>
      <c r="AM506" s="51"/>
      <c r="AN506" s="53" t="e">
        <f t="shared" si="67"/>
        <v>#DIV/0!</v>
      </c>
    </row>
    <row r="507" spans="1:40" ht="12.75" customHeight="1" hidden="1">
      <c r="A507" s="64"/>
      <c r="B507" s="120" t="s">
        <v>329</v>
      </c>
      <c r="C507" s="72"/>
      <c r="D507" s="29" t="s">
        <v>34</v>
      </c>
      <c r="E507" s="29" t="s">
        <v>34</v>
      </c>
      <c r="F507" s="29" t="s">
        <v>34</v>
      </c>
      <c r="G507" s="28" t="s">
        <v>34</v>
      </c>
      <c r="H507" s="28" t="s">
        <v>34</v>
      </c>
      <c r="I507" s="98"/>
      <c r="J507" s="101" t="s">
        <v>289</v>
      </c>
      <c r="K507" s="31"/>
      <c r="L507" s="109" t="s">
        <v>34</v>
      </c>
      <c r="M507" s="36" t="s">
        <v>298</v>
      </c>
      <c r="N507" s="76"/>
      <c r="O507" s="77"/>
      <c r="P507" s="95"/>
      <c r="Q507" s="96"/>
      <c r="R507" s="96"/>
      <c r="S507" s="96"/>
      <c r="T507" s="96"/>
      <c r="U507" s="96"/>
      <c r="V507" s="96"/>
      <c r="W507" s="96"/>
      <c r="X507" s="96"/>
      <c r="Y507" s="96"/>
      <c r="Z507" s="96"/>
      <c r="AA507" s="96"/>
      <c r="AB507" s="96"/>
      <c r="AC507" s="96"/>
      <c r="AD507" s="96"/>
      <c r="AE507" s="96"/>
      <c r="AF507" s="96"/>
      <c r="AG507" s="138"/>
      <c r="AH507" s="133"/>
      <c r="AI507" s="100"/>
      <c r="AM507" s="51"/>
      <c r="AN507" s="53" t="e">
        <f t="shared" si="67"/>
        <v>#VALUE!</v>
      </c>
    </row>
    <row r="508" spans="1:40" ht="42.75" customHeight="1">
      <c r="A508" s="140"/>
      <c r="B508" s="120" t="s">
        <v>330</v>
      </c>
      <c r="C508" s="72"/>
      <c r="D508" s="29" t="s">
        <v>34</v>
      </c>
      <c r="E508" s="29" t="s">
        <v>34</v>
      </c>
      <c r="F508" s="29" t="s">
        <v>34</v>
      </c>
      <c r="G508" s="28" t="s">
        <v>34</v>
      </c>
      <c r="H508" s="28" t="s">
        <v>34</v>
      </c>
      <c r="I508" s="98"/>
      <c r="J508" s="101" t="s">
        <v>289</v>
      </c>
      <c r="K508" s="31" t="s">
        <v>34</v>
      </c>
      <c r="L508" s="109" t="s">
        <v>34</v>
      </c>
      <c r="M508" s="36" t="s">
        <v>331</v>
      </c>
      <c r="N508" s="76"/>
      <c r="O508" s="77"/>
      <c r="P508" s="95"/>
      <c r="Q508" s="96"/>
      <c r="R508" s="96"/>
      <c r="S508" s="96"/>
      <c r="T508" s="96"/>
      <c r="U508" s="96"/>
      <c r="V508" s="96"/>
      <c r="W508" s="96"/>
      <c r="X508" s="96"/>
      <c r="Y508" s="96"/>
      <c r="Z508" s="96"/>
      <c r="AA508" s="96"/>
      <c r="AB508" s="96"/>
      <c r="AC508" s="96"/>
      <c r="AD508" s="96"/>
      <c r="AE508" s="96"/>
      <c r="AF508" s="96"/>
      <c r="AG508" s="138"/>
      <c r="AH508" s="133"/>
      <c r="AI508" s="100"/>
      <c r="AJ508" s="148"/>
      <c r="AM508" s="51"/>
      <c r="AN508" s="53"/>
    </row>
    <row r="509" spans="1:40" ht="36.75" customHeight="1">
      <c r="A509" s="150"/>
      <c r="B509" s="120" t="s">
        <v>332</v>
      </c>
      <c r="C509" s="72"/>
      <c r="D509" s="29" t="s">
        <v>34</v>
      </c>
      <c r="E509" s="29" t="s">
        <v>34</v>
      </c>
      <c r="F509" s="29" t="s">
        <v>34</v>
      </c>
      <c r="G509" s="28" t="s">
        <v>34</v>
      </c>
      <c r="H509" s="28" t="s">
        <v>34</v>
      </c>
      <c r="I509" s="98"/>
      <c r="J509" s="101" t="s">
        <v>289</v>
      </c>
      <c r="K509" s="31" t="s">
        <v>34</v>
      </c>
      <c r="L509" s="109" t="s">
        <v>34</v>
      </c>
      <c r="M509" s="36" t="s">
        <v>49</v>
      </c>
      <c r="N509" s="76"/>
      <c r="O509" s="77"/>
      <c r="P509" s="95"/>
      <c r="Q509" s="96"/>
      <c r="R509" s="96"/>
      <c r="S509" s="96"/>
      <c r="T509" s="96"/>
      <c r="U509" s="96"/>
      <c r="V509" s="96"/>
      <c r="W509" s="96"/>
      <c r="X509" s="96"/>
      <c r="Y509" s="96"/>
      <c r="Z509" s="96"/>
      <c r="AA509" s="96"/>
      <c r="AB509" s="96"/>
      <c r="AC509" s="96"/>
      <c r="AD509" s="96"/>
      <c r="AE509" s="96"/>
      <c r="AF509" s="96"/>
      <c r="AG509" s="138"/>
      <c r="AH509" s="133"/>
      <c r="AI509" s="100"/>
      <c r="AM509" s="51"/>
      <c r="AN509" s="53"/>
    </row>
    <row r="510" spans="1:40" ht="27.75" customHeight="1">
      <c r="A510" s="70" t="s">
        <v>333</v>
      </c>
      <c r="B510" s="137" t="s">
        <v>334</v>
      </c>
      <c r="C510" s="72"/>
      <c r="D510" s="73"/>
      <c r="E510" s="73"/>
      <c r="F510" s="73"/>
      <c r="G510" s="73"/>
      <c r="H510" s="73"/>
      <c r="I510" s="98"/>
      <c r="J510" s="548" t="s">
        <v>289</v>
      </c>
      <c r="K510" s="548" t="s">
        <v>334</v>
      </c>
      <c r="L510" s="554" t="s">
        <v>48</v>
      </c>
      <c r="M510" s="554" t="s">
        <v>49</v>
      </c>
      <c r="N510" s="560"/>
      <c r="O510" s="561"/>
      <c r="P510" s="95"/>
      <c r="Q510" s="96"/>
      <c r="R510" s="96"/>
      <c r="S510" s="96"/>
      <c r="T510" s="96"/>
      <c r="U510" s="96"/>
      <c r="V510" s="96"/>
      <c r="W510" s="96"/>
      <c r="X510" s="96"/>
      <c r="Y510" s="96"/>
      <c r="Z510" s="96"/>
      <c r="AA510" s="96"/>
      <c r="AB510" s="96"/>
      <c r="AC510" s="96"/>
      <c r="AD510" s="96"/>
      <c r="AE510" s="96"/>
      <c r="AF510" s="96"/>
      <c r="AG510" s="138"/>
      <c r="AH510" s="133"/>
      <c r="AI510" s="100"/>
      <c r="AM510" s="51"/>
      <c r="AN510" s="53"/>
    </row>
    <row r="511" spans="1:40" ht="12.75" customHeight="1">
      <c r="A511" s="537" t="s">
        <v>27</v>
      </c>
      <c r="B511" s="537"/>
      <c r="C511" s="72"/>
      <c r="D511" s="73">
        <f aca="true" t="shared" si="68" ref="D511:I511">SUM(D512:D514)</f>
        <v>1962</v>
      </c>
      <c r="E511" s="73">
        <f t="shared" si="68"/>
        <v>0</v>
      </c>
      <c r="F511" s="73">
        <f t="shared" si="68"/>
        <v>0</v>
      </c>
      <c r="G511" s="73">
        <f t="shared" si="68"/>
        <v>265.725</v>
      </c>
      <c r="H511" s="73">
        <f t="shared" si="68"/>
        <v>265.725</v>
      </c>
      <c r="I511" s="72">
        <f t="shared" si="68"/>
        <v>0</v>
      </c>
      <c r="J511" s="548"/>
      <c r="K511" s="548"/>
      <c r="L511" s="554"/>
      <c r="M511" s="554"/>
      <c r="N511" s="560"/>
      <c r="O511" s="561"/>
      <c r="P511" s="95"/>
      <c r="Q511" s="96"/>
      <c r="R511" s="96"/>
      <c r="S511" s="96"/>
      <c r="T511" s="96"/>
      <c r="U511" s="96"/>
      <c r="V511" s="96"/>
      <c r="W511" s="96"/>
      <c r="X511" s="96"/>
      <c r="Y511" s="96"/>
      <c r="Z511" s="96"/>
      <c r="AA511" s="96"/>
      <c r="AB511" s="96"/>
      <c r="AC511" s="96"/>
      <c r="AD511" s="96"/>
      <c r="AE511" s="96"/>
      <c r="AF511" s="96"/>
      <c r="AG511" s="138"/>
      <c r="AH511" s="133"/>
      <c r="AI511" s="100"/>
      <c r="AM511" s="51"/>
      <c r="AN511" s="53"/>
    </row>
    <row r="512" spans="1:40" ht="12.75" customHeight="1">
      <c r="A512" s="537" t="s">
        <v>28</v>
      </c>
      <c r="B512" s="537"/>
      <c r="C512" s="72"/>
      <c r="D512" s="73"/>
      <c r="E512" s="73"/>
      <c r="F512" s="73"/>
      <c r="G512" s="73"/>
      <c r="H512" s="73"/>
      <c r="I512" s="98"/>
      <c r="J512" s="548"/>
      <c r="K512" s="548"/>
      <c r="L512" s="554"/>
      <c r="M512" s="554"/>
      <c r="N512" s="560"/>
      <c r="O512" s="561"/>
      <c r="P512" s="95"/>
      <c r="Q512" s="96"/>
      <c r="R512" s="96"/>
      <c r="S512" s="96"/>
      <c r="T512" s="96"/>
      <c r="U512" s="96"/>
      <c r="V512" s="96"/>
      <c r="W512" s="96"/>
      <c r="X512" s="96"/>
      <c r="Y512" s="96"/>
      <c r="Z512" s="96"/>
      <c r="AA512" s="96"/>
      <c r="AB512" s="96"/>
      <c r="AC512" s="96"/>
      <c r="AD512" s="96"/>
      <c r="AE512" s="96"/>
      <c r="AF512" s="96"/>
      <c r="AG512" s="138"/>
      <c r="AH512" s="133"/>
      <c r="AI512" s="100"/>
      <c r="AM512" s="51"/>
      <c r="AN512" s="53"/>
    </row>
    <row r="513" spans="1:40" ht="12.75" customHeight="1">
      <c r="A513" s="537" t="s">
        <v>29</v>
      </c>
      <c r="B513" s="537"/>
      <c r="C513" s="72"/>
      <c r="D513" s="73">
        <v>1962</v>
      </c>
      <c r="E513" s="73"/>
      <c r="F513" s="73"/>
      <c r="G513" s="73">
        <v>265.725</v>
      </c>
      <c r="H513" s="73">
        <v>265.725</v>
      </c>
      <c r="I513" s="98"/>
      <c r="J513" s="548"/>
      <c r="K513" s="548"/>
      <c r="L513" s="554"/>
      <c r="M513" s="554"/>
      <c r="N513" s="560"/>
      <c r="O513" s="561"/>
      <c r="P513" s="95"/>
      <c r="Q513" s="96"/>
      <c r="R513" s="96"/>
      <c r="S513" s="96"/>
      <c r="T513" s="96"/>
      <c r="U513" s="96"/>
      <c r="V513" s="96"/>
      <c r="W513" s="96"/>
      <c r="X513" s="96"/>
      <c r="Y513" s="96"/>
      <c r="Z513" s="96"/>
      <c r="AA513" s="96"/>
      <c r="AB513" s="96"/>
      <c r="AC513" s="96"/>
      <c r="AD513" s="96"/>
      <c r="AE513" s="96"/>
      <c r="AF513" s="96"/>
      <c r="AG513" s="138"/>
      <c r="AH513" s="133"/>
      <c r="AI513" s="100"/>
      <c r="AM513" s="51"/>
      <c r="AN513" s="53">
        <f>(H513/D513)*100</f>
        <v>13.543577981651378</v>
      </c>
    </row>
    <row r="514" spans="1:40" ht="12.75" customHeight="1">
      <c r="A514" s="537" t="s">
        <v>30</v>
      </c>
      <c r="B514" s="537"/>
      <c r="C514" s="72"/>
      <c r="D514" s="73"/>
      <c r="E514" s="73"/>
      <c r="F514" s="73"/>
      <c r="G514" s="73"/>
      <c r="H514" s="73"/>
      <c r="I514" s="98"/>
      <c r="J514" s="548"/>
      <c r="K514" s="548"/>
      <c r="L514" s="554"/>
      <c r="M514" s="554"/>
      <c r="N514" s="560"/>
      <c r="O514" s="561"/>
      <c r="P514" s="95"/>
      <c r="Q514" s="96"/>
      <c r="R514" s="96"/>
      <c r="S514" s="96"/>
      <c r="T514" s="96"/>
      <c r="U514" s="96"/>
      <c r="V514" s="96"/>
      <c r="W514" s="96"/>
      <c r="X514" s="96"/>
      <c r="Y514" s="96"/>
      <c r="Z514" s="96"/>
      <c r="AA514" s="96"/>
      <c r="AB514" s="96"/>
      <c r="AC514" s="96"/>
      <c r="AD514" s="96"/>
      <c r="AE514" s="96"/>
      <c r="AF514" s="96"/>
      <c r="AG514" s="138"/>
      <c r="AH514" s="133"/>
      <c r="AI514" s="100"/>
      <c r="AM514" s="51"/>
      <c r="AN514" s="53"/>
    </row>
    <row r="515" spans="1:40" ht="42.75" customHeight="1">
      <c r="A515" s="140"/>
      <c r="B515" s="120" t="s">
        <v>335</v>
      </c>
      <c r="C515" s="72"/>
      <c r="D515" s="29" t="s">
        <v>34</v>
      </c>
      <c r="E515" s="29" t="s">
        <v>34</v>
      </c>
      <c r="F515" s="29" t="s">
        <v>34</v>
      </c>
      <c r="G515" s="28" t="s">
        <v>34</v>
      </c>
      <c r="H515" s="28" t="s">
        <v>34</v>
      </c>
      <c r="I515" s="98"/>
      <c r="J515" s="101" t="s">
        <v>289</v>
      </c>
      <c r="K515" s="31" t="s">
        <v>34</v>
      </c>
      <c r="L515" s="109" t="s">
        <v>34</v>
      </c>
      <c r="M515" s="36" t="s">
        <v>331</v>
      </c>
      <c r="N515" s="76"/>
      <c r="O515" s="77"/>
      <c r="P515" s="95"/>
      <c r="Q515" s="96"/>
      <c r="R515" s="96"/>
      <c r="S515" s="96"/>
      <c r="T515" s="96"/>
      <c r="U515" s="96"/>
      <c r="V515" s="96"/>
      <c r="W515" s="96"/>
      <c r="X515" s="96"/>
      <c r="Y515" s="96"/>
      <c r="Z515" s="96"/>
      <c r="AA515" s="96"/>
      <c r="AB515" s="96"/>
      <c r="AC515" s="96"/>
      <c r="AD515" s="96"/>
      <c r="AE515" s="96"/>
      <c r="AF515" s="96"/>
      <c r="AG515" s="138"/>
      <c r="AH515" s="133"/>
      <c r="AI515" s="100"/>
      <c r="AJ515" s="148"/>
      <c r="AM515" s="51"/>
      <c r="AN515" s="53"/>
    </row>
    <row r="516" spans="1:40" ht="36.75" customHeight="1">
      <c r="A516" s="150"/>
      <c r="B516" s="120" t="s">
        <v>336</v>
      </c>
      <c r="C516" s="72"/>
      <c r="D516" s="29" t="s">
        <v>34</v>
      </c>
      <c r="E516" s="29" t="s">
        <v>34</v>
      </c>
      <c r="F516" s="29" t="s">
        <v>34</v>
      </c>
      <c r="G516" s="28" t="s">
        <v>34</v>
      </c>
      <c r="H516" s="28" t="s">
        <v>34</v>
      </c>
      <c r="I516" s="98"/>
      <c r="J516" s="101" t="s">
        <v>289</v>
      </c>
      <c r="K516" s="31" t="s">
        <v>34</v>
      </c>
      <c r="L516" s="109" t="s">
        <v>34</v>
      </c>
      <c r="M516" s="36" t="s">
        <v>49</v>
      </c>
      <c r="N516" s="76"/>
      <c r="O516" s="77"/>
      <c r="P516" s="95"/>
      <c r="Q516" s="96"/>
      <c r="R516" s="96"/>
      <c r="S516" s="96"/>
      <c r="T516" s="96"/>
      <c r="U516" s="96"/>
      <c r="V516" s="96"/>
      <c r="W516" s="96"/>
      <c r="X516" s="96"/>
      <c r="Y516" s="96"/>
      <c r="Z516" s="96"/>
      <c r="AA516" s="96"/>
      <c r="AB516" s="96"/>
      <c r="AC516" s="96"/>
      <c r="AD516" s="96"/>
      <c r="AE516" s="96"/>
      <c r="AF516" s="96"/>
      <c r="AG516" s="138"/>
      <c r="AH516" s="133"/>
      <c r="AI516" s="100"/>
      <c r="AM516" s="51"/>
      <c r="AN516" s="53"/>
    </row>
    <row r="517" spans="1:40" ht="30" customHeight="1">
      <c r="A517" s="70" t="s">
        <v>337</v>
      </c>
      <c r="B517" s="137" t="s">
        <v>338</v>
      </c>
      <c r="C517" s="72"/>
      <c r="D517" s="73"/>
      <c r="E517" s="73"/>
      <c r="F517" s="73"/>
      <c r="G517" s="73"/>
      <c r="H517" s="73"/>
      <c r="I517" s="98"/>
      <c r="J517" s="548" t="s">
        <v>339</v>
      </c>
      <c r="K517" s="548" t="s">
        <v>338</v>
      </c>
      <c r="L517" s="554" t="s">
        <v>48</v>
      </c>
      <c r="M517" s="554" t="s">
        <v>123</v>
      </c>
      <c r="N517" s="560"/>
      <c r="O517" s="561"/>
      <c r="P517" s="95"/>
      <c r="Q517" s="96"/>
      <c r="R517" s="96"/>
      <c r="S517" s="96"/>
      <c r="T517" s="96"/>
      <c r="U517" s="96"/>
      <c r="V517" s="96"/>
      <c r="W517" s="96"/>
      <c r="X517" s="96"/>
      <c r="Y517" s="96"/>
      <c r="Z517" s="96"/>
      <c r="AA517" s="96"/>
      <c r="AB517" s="96"/>
      <c r="AC517" s="96"/>
      <c r="AD517" s="96"/>
      <c r="AE517" s="96"/>
      <c r="AF517" s="96"/>
      <c r="AG517" s="138"/>
      <c r="AH517" s="133"/>
      <c r="AI517" s="100"/>
      <c r="AM517" s="51"/>
      <c r="AN517" s="53"/>
    </row>
    <row r="518" spans="1:40" ht="12.75" customHeight="1">
      <c r="A518" s="537" t="s">
        <v>27</v>
      </c>
      <c r="B518" s="537"/>
      <c r="C518" s="72"/>
      <c r="D518" s="73">
        <f aca="true" t="shared" si="69" ref="D518:I518">SUM(D519:D521)</f>
        <v>76918</v>
      </c>
      <c r="E518" s="73">
        <f t="shared" si="69"/>
        <v>0</v>
      </c>
      <c r="F518" s="73">
        <f t="shared" si="69"/>
        <v>0</v>
      </c>
      <c r="G518" s="73">
        <f t="shared" si="69"/>
        <v>76918</v>
      </c>
      <c r="H518" s="73">
        <f t="shared" si="69"/>
        <v>76918</v>
      </c>
      <c r="I518" s="72">
        <f t="shared" si="69"/>
        <v>0</v>
      </c>
      <c r="J518" s="548"/>
      <c r="K518" s="548"/>
      <c r="L518" s="554"/>
      <c r="M518" s="554"/>
      <c r="N518" s="560"/>
      <c r="O518" s="561"/>
      <c r="P518" s="95"/>
      <c r="Q518" s="96"/>
      <c r="R518" s="96"/>
      <c r="S518" s="96"/>
      <c r="T518" s="96"/>
      <c r="U518" s="96"/>
      <c r="V518" s="96"/>
      <c r="W518" s="96"/>
      <c r="X518" s="96"/>
      <c r="Y518" s="96"/>
      <c r="Z518" s="96"/>
      <c r="AA518" s="96"/>
      <c r="AB518" s="96"/>
      <c r="AC518" s="96"/>
      <c r="AD518" s="96"/>
      <c r="AE518" s="96"/>
      <c r="AF518" s="96"/>
      <c r="AG518" s="138"/>
      <c r="AH518" s="133"/>
      <c r="AI518" s="100"/>
      <c r="AM518" s="51"/>
      <c r="AN518" s="53">
        <f>(H518/D518)*100</f>
        <v>100</v>
      </c>
    </row>
    <row r="519" spans="1:40" ht="12.75" customHeight="1">
      <c r="A519" s="537" t="s">
        <v>28</v>
      </c>
      <c r="B519" s="537"/>
      <c r="C519" s="72"/>
      <c r="D519" s="73">
        <v>76918</v>
      </c>
      <c r="E519" s="73"/>
      <c r="F519" s="73"/>
      <c r="G519" s="73">
        <v>76918</v>
      </c>
      <c r="H519" s="73">
        <v>76918</v>
      </c>
      <c r="I519" s="98"/>
      <c r="J519" s="548"/>
      <c r="K519" s="548"/>
      <c r="L519" s="554"/>
      <c r="M519" s="554"/>
      <c r="N519" s="560"/>
      <c r="O519" s="561"/>
      <c r="P519" s="95"/>
      <c r="Q519" s="96"/>
      <c r="R519" s="96"/>
      <c r="S519" s="96"/>
      <c r="T519" s="96"/>
      <c r="U519" s="96"/>
      <c r="V519" s="96"/>
      <c r="W519" s="96"/>
      <c r="X519" s="96"/>
      <c r="Y519" s="96"/>
      <c r="Z519" s="96"/>
      <c r="AA519" s="96"/>
      <c r="AB519" s="96"/>
      <c r="AC519" s="96"/>
      <c r="AD519" s="96"/>
      <c r="AE519" s="96"/>
      <c r="AF519" s="96"/>
      <c r="AG519" s="138"/>
      <c r="AH519" s="133"/>
      <c r="AI519" s="100"/>
      <c r="AM519" s="51"/>
      <c r="AN519" s="53">
        <f>(H519/D519)*100</f>
        <v>100</v>
      </c>
    </row>
    <row r="520" spans="1:40" ht="12.75" customHeight="1">
      <c r="A520" s="537" t="s">
        <v>29</v>
      </c>
      <c r="B520" s="537"/>
      <c r="C520" s="72"/>
      <c r="D520" s="73"/>
      <c r="E520" s="73"/>
      <c r="F520" s="73"/>
      <c r="G520" s="73"/>
      <c r="H520" s="73"/>
      <c r="I520" s="98"/>
      <c r="J520" s="548"/>
      <c r="K520" s="548"/>
      <c r="L520" s="554"/>
      <c r="M520" s="554"/>
      <c r="N520" s="560"/>
      <c r="O520" s="561"/>
      <c r="P520" s="95"/>
      <c r="Q520" s="96"/>
      <c r="R520" s="96"/>
      <c r="S520" s="96"/>
      <c r="T520" s="96"/>
      <c r="U520" s="96"/>
      <c r="V520" s="96"/>
      <c r="W520" s="96"/>
      <c r="X520" s="96"/>
      <c r="Y520" s="96"/>
      <c r="Z520" s="96"/>
      <c r="AA520" s="96"/>
      <c r="AB520" s="96"/>
      <c r="AC520" s="96"/>
      <c r="AD520" s="96"/>
      <c r="AE520" s="96"/>
      <c r="AF520" s="96"/>
      <c r="AG520" s="138"/>
      <c r="AH520" s="133"/>
      <c r="AI520" s="100"/>
      <c r="AM520" s="51"/>
      <c r="AN520" s="53"/>
    </row>
    <row r="521" spans="1:40" ht="12.75" customHeight="1">
      <c r="A521" s="537" t="s">
        <v>30</v>
      </c>
      <c r="B521" s="537"/>
      <c r="C521" s="72"/>
      <c r="D521" s="73"/>
      <c r="E521" s="73"/>
      <c r="F521" s="73"/>
      <c r="G521" s="73"/>
      <c r="H521" s="73"/>
      <c r="I521" s="98"/>
      <c r="J521" s="548"/>
      <c r="K521" s="548"/>
      <c r="L521" s="554"/>
      <c r="M521" s="554"/>
      <c r="N521" s="560"/>
      <c r="O521" s="561"/>
      <c r="P521" s="95"/>
      <c r="Q521" s="96"/>
      <c r="R521" s="96"/>
      <c r="S521" s="96"/>
      <c r="T521" s="96"/>
      <c r="U521" s="96"/>
      <c r="V521" s="96"/>
      <c r="W521" s="96"/>
      <c r="X521" s="96"/>
      <c r="Y521" s="96"/>
      <c r="Z521" s="96"/>
      <c r="AA521" s="96"/>
      <c r="AB521" s="96"/>
      <c r="AC521" s="96"/>
      <c r="AD521" s="96"/>
      <c r="AE521" s="96"/>
      <c r="AF521" s="96"/>
      <c r="AG521" s="138"/>
      <c r="AH521" s="133"/>
      <c r="AI521" s="100"/>
      <c r="AM521" s="51"/>
      <c r="AN521" s="53"/>
    </row>
    <row r="522" spans="1:40" ht="23.25" customHeight="1">
      <c r="A522" s="70" t="s">
        <v>340</v>
      </c>
      <c r="B522" s="71" t="s">
        <v>341</v>
      </c>
      <c r="C522" s="72"/>
      <c r="D522" s="73"/>
      <c r="E522" s="73"/>
      <c r="F522" s="73"/>
      <c r="G522" s="73"/>
      <c r="H522" s="73"/>
      <c r="I522" s="541" t="s">
        <v>342</v>
      </c>
      <c r="J522" s="548" t="s">
        <v>289</v>
      </c>
      <c r="K522" s="548" t="s">
        <v>343</v>
      </c>
      <c r="L522" s="554" t="s">
        <v>48</v>
      </c>
      <c r="M522" s="554" t="s">
        <v>49</v>
      </c>
      <c r="N522" s="560"/>
      <c r="O522" s="561"/>
      <c r="P522" s="78"/>
      <c r="Q522" s="79"/>
      <c r="R522" s="79"/>
      <c r="S522" s="79"/>
      <c r="T522" s="79" t="s">
        <v>50</v>
      </c>
      <c r="U522" s="79"/>
      <c r="V522" s="79"/>
      <c r="W522" s="79"/>
      <c r="X522" s="79"/>
      <c r="Y522" s="79" t="s">
        <v>50</v>
      </c>
      <c r="Z522" s="79"/>
      <c r="AA522" s="79"/>
      <c r="AB522" s="79"/>
      <c r="AC522" s="79" t="s">
        <v>50</v>
      </c>
      <c r="AD522" s="79"/>
      <c r="AE522" s="79"/>
      <c r="AF522" s="79"/>
      <c r="AG522" s="80" t="s">
        <v>50</v>
      </c>
      <c r="AH522" s="133"/>
      <c r="AI522" s="100"/>
      <c r="AM522" s="51"/>
      <c r="AN522" s="53"/>
    </row>
    <row r="523" spans="1:40" ht="12.75" customHeight="1">
      <c r="A523" s="537" t="s">
        <v>27</v>
      </c>
      <c r="B523" s="537"/>
      <c r="C523" s="72">
        <f aca="true" t="shared" si="70" ref="C523:H523">SUM(C524:C528)</f>
        <v>270818.09294</v>
      </c>
      <c r="D523" s="73">
        <f>SUM(D524:D528)</f>
        <v>270818.09294</v>
      </c>
      <c r="E523" s="73">
        <f t="shared" si="70"/>
        <v>0</v>
      </c>
      <c r="F523" s="73">
        <f t="shared" si="70"/>
        <v>0</v>
      </c>
      <c r="G523" s="73">
        <f t="shared" si="70"/>
        <v>200561.86367</v>
      </c>
      <c r="H523" s="73">
        <f t="shared" si="70"/>
        <v>200561.86367</v>
      </c>
      <c r="I523" s="541"/>
      <c r="J523" s="548"/>
      <c r="K523" s="548"/>
      <c r="L523" s="554"/>
      <c r="M523" s="554"/>
      <c r="N523" s="560"/>
      <c r="O523" s="561"/>
      <c r="P523" s="83"/>
      <c r="Q523" s="84"/>
      <c r="R523" s="84"/>
      <c r="S523" s="84"/>
      <c r="T523" s="84"/>
      <c r="U523" s="84"/>
      <c r="V523" s="84"/>
      <c r="W523" s="84"/>
      <c r="X523" s="84"/>
      <c r="Y523" s="84"/>
      <c r="Z523" s="84"/>
      <c r="AA523" s="84"/>
      <c r="AB523" s="84"/>
      <c r="AC523" s="84"/>
      <c r="AD523" s="84"/>
      <c r="AE523" s="84"/>
      <c r="AF523" s="84"/>
      <c r="AG523" s="85"/>
      <c r="AH523" s="133"/>
      <c r="AI523" s="100"/>
      <c r="AM523" s="51"/>
      <c r="AN523" s="53"/>
    </row>
    <row r="524" spans="1:40" ht="12.75" customHeight="1">
      <c r="A524" s="537" t="s">
        <v>28</v>
      </c>
      <c r="B524" s="537"/>
      <c r="C524" s="72">
        <f>SUM(D524:F524)</f>
        <v>0</v>
      </c>
      <c r="D524" s="73">
        <f>D531+D537+D562+D542+D549+D556+D568</f>
        <v>0</v>
      </c>
      <c r="E524" s="73">
        <f>E531+E537+E562</f>
        <v>0</v>
      </c>
      <c r="F524" s="73">
        <f>F531+F537+F562</f>
        <v>0</v>
      </c>
      <c r="G524" s="73">
        <f>G531+G537+G562+G542+G556+G568</f>
        <v>0</v>
      </c>
      <c r="H524" s="73">
        <f>H531+H537+H562+H542+H549+H568</f>
        <v>0</v>
      </c>
      <c r="I524" s="541"/>
      <c r="J524" s="548"/>
      <c r="K524" s="548"/>
      <c r="L524" s="554"/>
      <c r="M524" s="554"/>
      <c r="N524" s="560"/>
      <c r="O524" s="561"/>
      <c r="P524" s="83"/>
      <c r="Q524" s="84"/>
      <c r="R524" s="84"/>
      <c r="S524" s="84"/>
      <c r="T524" s="84"/>
      <c r="U524" s="84"/>
      <c r="V524" s="84"/>
      <c r="W524" s="84"/>
      <c r="X524" s="84"/>
      <c r="Y524" s="84"/>
      <c r="Z524" s="84"/>
      <c r="AA524" s="84"/>
      <c r="AB524" s="84"/>
      <c r="AC524" s="84"/>
      <c r="AD524" s="84"/>
      <c r="AE524" s="84"/>
      <c r="AF524" s="84"/>
      <c r="AG524" s="85"/>
      <c r="AH524" s="133"/>
      <c r="AI524" s="100"/>
      <c r="AM524" s="51"/>
      <c r="AN524" s="53"/>
    </row>
    <row r="525" spans="1:40" ht="12.75" customHeight="1">
      <c r="A525" s="537" t="s">
        <v>29</v>
      </c>
      <c r="B525" s="537"/>
      <c r="C525" s="72">
        <f>SUM(D525:F525)</f>
        <v>270818.09294</v>
      </c>
      <c r="D525" s="73">
        <f>D532+D538+D563+D543+D550+D557+D569</f>
        <v>270818.09294</v>
      </c>
      <c r="E525" s="73">
        <f>E532+E538+E563</f>
        <v>0</v>
      </c>
      <c r="F525" s="73">
        <f>F532+F538+F563</f>
        <v>0</v>
      </c>
      <c r="G525" s="73">
        <f>G532+G538+G563+G543+G550+G557+G569</f>
        <v>200561.86367</v>
      </c>
      <c r="H525" s="73">
        <f>H532+H538+H563+H543+H550+H557+H569</f>
        <v>200561.86367</v>
      </c>
      <c r="I525" s="541"/>
      <c r="J525" s="548"/>
      <c r="K525" s="548"/>
      <c r="L525" s="554"/>
      <c r="M525" s="554"/>
      <c r="N525" s="560"/>
      <c r="O525" s="561"/>
      <c r="P525" s="83"/>
      <c r="Q525" s="84"/>
      <c r="R525" s="84"/>
      <c r="S525" s="84"/>
      <c r="T525" s="84"/>
      <c r="U525" s="84"/>
      <c r="V525" s="84"/>
      <c r="W525" s="84"/>
      <c r="X525" s="84"/>
      <c r="Y525" s="84"/>
      <c r="Z525" s="84"/>
      <c r="AA525" s="84"/>
      <c r="AB525" s="84"/>
      <c r="AC525" s="84"/>
      <c r="AD525" s="84"/>
      <c r="AE525" s="84"/>
      <c r="AF525" s="84"/>
      <c r="AG525" s="85"/>
      <c r="AH525" s="133"/>
      <c r="AI525" s="100"/>
      <c r="AM525" s="51"/>
      <c r="AN525" s="53">
        <f>(H525/D525)*100</f>
        <v>74.05777859695462</v>
      </c>
    </row>
    <row r="526" spans="1:40" ht="12.75" customHeight="1">
      <c r="A526" s="537" t="s">
        <v>30</v>
      </c>
      <c r="B526" s="537"/>
      <c r="C526" s="72">
        <f>SUM(D526:F526)</f>
        <v>0</v>
      </c>
      <c r="D526" s="73">
        <f>D533+D539</f>
        <v>0</v>
      </c>
      <c r="E526" s="73">
        <f>E533+E539</f>
        <v>0</v>
      </c>
      <c r="F526" s="73">
        <f>F533+F539</f>
        <v>0</v>
      </c>
      <c r="G526" s="73">
        <f>G533+G539</f>
        <v>0</v>
      </c>
      <c r="H526" s="73">
        <f>H533+H539</f>
        <v>0</v>
      </c>
      <c r="I526" s="541"/>
      <c r="J526" s="548"/>
      <c r="K526" s="548"/>
      <c r="L526" s="554"/>
      <c r="M526" s="554"/>
      <c r="N526" s="560"/>
      <c r="O526" s="561"/>
      <c r="P526" s="86"/>
      <c r="Q526" s="87"/>
      <c r="R526" s="87"/>
      <c r="S526" s="87"/>
      <c r="T526" s="87"/>
      <c r="U526" s="87"/>
      <c r="V526" s="87"/>
      <c r="W526" s="87"/>
      <c r="X526" s="87"/>
      <c r="Y526" s="87"/>
      <c r="Z526" s="87"/>
      <c r="AA526" s="87"/>
      <c r="AB526" s="87"/>
      <c r="AC526" s="87"/>
      <c r="AD526" s="87"/>
      <c r="AE526" s="87"/>
      <c r="AF526" s="87"/>
      <c r="AG526" s="88"/>
      <c r="AH526" s="133"/>
      <c r="AI526" s="100"/>
      <c r="AM526" s="51"/>
      <c r="AN526" s="53"/>
    </row>
    <row r="527" spans="1:40" ht="12.75" customHeight="1" hidden="1">
      <c r="A527" s="537" t="s">
        <v>39</v>
      </c>
      <c r="B527" s="537"/>
      <c r="C527" s="72">
        <f>SUM(D527:F527)</f>
        <v>0</v>
      </c>
      <c r="D527" s="73"/>
      <c r="E527" s="73"/>
      <c r="F527" s="73"/>
      <c r="G527" s="73"/>
      <c r="H527" s="73"/>
      <c r="I527" s="98"/>
      <c r="J527" s="101"/>
      <c r="K527" s="31"/>
      <c r="L527" s="36"/>
      <c r="M527" s="36"/>
      <c r="N527" s="76"/>
      <c r="O527" s="77"/>
      <c r="P527" s="116"/>
      <c r="Q527" s="117"/>
      <c r="R527" s="117"/>
      <c r="S527" s="117"/>
      <c r="T527" s="117"/>
      <c r="U527" s="117"/>
      <c r="V527" s="117"/>
      <c r="W527" s="117"/>
      <c r="X527" s="117"/>
      <c r="Y527" s="117"/>
      <c r="Z527" s="117"/>
      <c r="AA527" s="117"/>
      <c r="AB527" s="117"/>
      <c r="AC527" s="117"/>
      <c r="AD527" s="117"/>
      <c r="AE527" s="117"/>
      <c r="AF527" s="117"/>
      <c r="AG527" s="117"/>
      <c r="AH527" s="136"/>
      <c r="AI527" s="100"/>
      <c r="AM527" s="51"/>
      <c r="AN527" s="53" t="e">
        <f aca="true" t="shared" si="71" ref="AN527:AN533">(H527/D527)*100</f>
        <v>#DIV/0!</v>
      </c>
    </row>
    <row r="528" spans="1:40" ht="12.75" customHeight="1" hidden="1">
      <c r="A528" s="537" t="s">
        <v>40</v>
      </c>
      <c r="B528" s="537"/>
      <c r="C528" s="72">
        <f>SUM(D528:F528)</f>
        <v>0</v>
      </c>
      <c r="D528" s="73"/>
      <c r="E528" s="73"/>
      <c r="F528" s="73"/>
      <c r="G528" s="73"/>
      <c r="H528" s="73"/>
      <c r="I528" s="98"/>
      <c r="J528" s="101"/>
      <c r="K528" s="31"/>
      <c r="L528" s="36"/>
      <c r="M528" s="36"/>
      <c r="N528" s="76"/>
      <c r="O528" s="77"/>
      <c r="P528" s="115"/>
      <c r="Q528" s="126"/>
      <c r="R528" s="126"/>
      <c r="S528" s="126"/>
      <c r="T528" s="126"/>
      <c r="U528" s="126"/>
      <c r="V528" s="126"/>
      <c r="W528" s="126"/>
      <c r="X528" s="126"/>
      <c r="Y528" s="126"/>
      <c r="Z528" s="126"/>
      <c r="AA528" s="126"/>
      <c r="AB528" s="126"/>
      <c r="AC528" s="126"/>
      <c r="AD528" s="126"/>
      <c r="AE528" s="126"/>
      <c r="AF528" s="126"/>
      <c r="AG528" s="126"/>
      <c r="AH528" s="136"/>
      <c r="AI528" s="100"/>
      <c r="AM528" s="51"/>
      <c r="AN528" s="53" t="e">
        <f t="shared" si="71"/>
        <v>#DIV/0!</v>
      </c>
    </row>
    <row r="529" spans="1:40" ht="12.75" customHeight="1" hidden="1">
      <c r="A529" s="70" t="s">
        <v>344</v>
      </c>
      <c r="B529" s="137" t="s">
        <v>345</v>
      </c>
      <c r="C529" s="72"/>
      <c r="D529" s="73"/>
      <c r="E529" s="73"/>
      <c r="F529" s="73"/>
      <c r="G529" s="73"/>
      <c r="H529" s="73"/>
      <c r="I529" s="98"/>
      <c r="J529" s="548" t="s">
        <v>289</v>
      </c>
      <c r="K529" s="31"/>
      <c r="L529" s="36" t="s">
        <v>346</v>
      </c>
      <c r="M529" s="36" t="s">
        <v>347</v>
      </c>
      <c r="N529" s="76"/>
      <c r="O529" s="77"/>
      <c r="P529" s="95"/>
      <c r="Q529" s="96"/>
      <c r="R529" s="96"/>
      <c r="S529" s="96"/>
      <c r="T529" s="96"/>
      <c r="U529" s="96"/>
      <c r="V529" s="96"/>
      <c r="W529" s="96"/>
      <c r="X529" s="96"/>
      <c r="Y529" s="96"/>
      <c r="Z529" s="96"/>
      <c r="AA529" s="96"/>
      <c r="AB529" s="96"/>
      <c r="AC529" s="96"/>
      <c r="AD529" s="96"/>
      <c r="AE529" s="96"/>
      <c r="AF529" s="96"/>
      <c r="AG529" s="138"/>
      <c r="AH529" s="133"/>
      <c r="AI529" s="100"/>
      <c r="AM529" s="51"/>
      <c r="AN529" s="53" t="e">
        <f t="shared" si="71"/>
        <v>#DIV/0!</v>
      </c>
    </row>
    <row r="530" spans="1:40" ht="12.75" customHeight="1" hidden="1">
      <c r="A530" s="537" t="s">
        <v>27</v>
      </c>
      <c r="B530" s="537"/>
      <c r="C530" s="72"/>
      <c r="D530" s="73">
        <f>SUM(D531:D533)</f>
        <v>0</v>
      </c>
      <c r="E530" s="73">
        <f>SUM(E531:E533)</f>
        <v>0</v>
      </c>
      <c r="F530" s="73">
        <f>SUM(F531:F533)</f>
        <v>0</v>
      </c>
      <c r="G530" s="73">
        <f>SUM(G531:G533)</f>
        <v>0</v>
      </c>
      <c r="H530" s="73">
        <f>SUM(H531:H533)</f>
        <v>0</v>
      </c>
      <c r="I530" s="98"/>
      <c r="J530" s="548"/>
      <c r="K530" s="31"/>
      <c r="L530" s="36"/>
      <c r="M530" s="36"/>
      <c r="N530" s="76"/>
      <c r="O530" s="77"/>
      <c r="P530" s="95"/>
      <c r="Q530" s="96"/>
      <c r="R530" s="96"/>
      <c r="S530" s="96"/>
      <c r="T530" s="96"/>
      <c r="U530" s="96"/>
      <c r="V530" s="96"/>
      <c r="W530" s="96"/>
      <c r="X530" s="96"/>
      <c r="Y530" s="96"/>
      <c r="Z530" s="96"/>
      <c r="AA530" s="96"/>
      <c r="AB530" s="96"/>
      <c r="AC530" s="96"/>
      <c r="AD530" s="96"/>
      <c r="AE530" s="96"/>
      <c r="AF530" s="96"/>
      <c r="AG530" s="138"/>
      <c r="AH530" s="133"/>
      <c r="AI530" s="100"/>
      <c r="AM530" s="51"/>
      <c r="AN530" s="53" t="e">
        <f t="shared" si="71"/>
        <v>#DIV/0!</v>
      </c>
    </row>
    <row r="531" spans="1:40" ht="12.75" customHeight="1" hidden="1">
      <c r="A531" s="537" t="s">
        <v>28</v>
      </c>
      <c r="B531" s="537"/>
      <c r="C531" s="72"/>
      <c r="D531" s="73">
        <v>0</v>
      </c>
      <c r="E531" s="73"/>
      <c r="F531" s="73"/>
      <c r="G531" s="73">
        <v>0</v>
      </c>
      <c r="H531" s="73">
        <v>0</v>
      </c>
      <c r="I531" s="98"/>
      <c r="J531" s="548"/>
      <c r="K531" s="31"/>
      <c r="L531" s="36"/>
      <c r="M531" s="36"/>
      <c r="N531" s="76"/>
      <c r="O531" s="77"/>
      <c r="P531" s="95"/>
      <c r="Q531" s="96"/>
      <c r="R531" s="96"/>
      <c r="S531" s="96"/>
      <c r="T531" s="96"/>
      <c r="U531" s="96"/>
      <c r="V531" s="96"/>
      <c r="W531" s="96"/>
      <c r="X531" s="96"/>
      <c r="Y531" s="96"/>
      <c r="Z531" s="96"/>
      <c r="AA531" s="96"/>
      <c r="AB531" s="96"/>
      <c r="AC531" s="96"/>
      <c r="AD531" s="96"/>
      <c r="AE531" s="96"/>
      <c r="AF531" s="96"/>
      <c r="AG531" s="138"/>
      <c r="AH531" s="133"/>
      <c r="AI531" s="100"/>
      <c r="AM531" s="51"/>
      <c r="AN531" s="53" t="e">
        <f t="shared" si="71"/>
        <v>#DIV/0!</v>
      </c>
    </row>
    <row r="532" spans="1:40" ht="12.75" customHeight="1" hidden="1">
      <c r="A532" s="537" t="s">
        <v>29</v>
      </c>
      <c r="B532" s="537"/>
      <c r="C532" s="72"/>
      <c r="D532" s="73">
        <v>0</v>
      </c>
      <c r="E532" s="73"/>
      <c r="F532" s="73"/>
      <c r="G532" s="73">
        <v>0</v>
      </c>
      <c r="H532" s="73">
        <v>0</v>
      </c>
      <c r="I532" s="98"/>
      <c r="J532" s="548"/>
      <c r="K532" s="31"/>
      <c r="L532" s="36"/>
      <c r="M532" s="36"/>
      <c r="N532" s="76"/>
      <c r="O532" s="77"/>
      <c r="P532" s="95"/>
      <c r="Q532" s="96"/>
      <c r="R532" s="96"/>
      <c r="S532" s="96"/>
      <c r="T532" s="96"/>
      <c r="U532" s="96"/>
      <c r="V532" s="96"/>
      <c r="W532" s="96"/>
      <c r="X532" s="96"/>
      <c r="Y532" s="96"/>
      <c r="Z532" s="96"/>
      <c r="AA532" s="96"/>
      <c r="AB532" s="96"/>
      <c r="AC532" s="96"/>
      <c r="AD532" s="96"/>
      <c r="AE532" s="96"/>
      <c r="AF532" s="96"/>
      <c r="AG532" s="138"/>
      <c r="AH532" s="133"/>
      <c r="AI532" s="100"/>
      <c r="AM532" s="51"/>
      <c r="AN532" s="53" t="e">
        <f t="shared" si="71"/>
        <v>#DIV/0!</v>
      </c>
    </row>
    <row r="533" spans="1:40" ht="12.75" customHeight="1" hidden="1">
      <c r="A533" s="537" t="s">
        <v>30</v>
      </c>
      <c r="B533" s="537"/>
      <c r="C533" s="72"/>
      <c r="D533" s="73"/>
      <c r="E533" s="73"/>
      <c r="F533" s="73"/>
      <c r="G533" s="73"/>
      <c r="H533" s="73"/>
      <c r="I533" s="98"/>
      <c r="J533" s="548"/>
      <c r="K533" s="31"/>
      <c r="L533" s="36"/>
      <c r="M533" s="36"/>
      <c r="N533" s="76"/>
      <c r="O533" s="77"/>
      <c r="P533" s="95"/>
      <c r="Q533" s="96"/>
      <c r="R533" s="96"/>
      <c r="S533" s="96"/>
      <c r="T533" s="96"/>
      <c r="U533" s="96"/>
      <c r="V533" s="96"/>
      <c r="W533" s="96"/>
      <c r="X533" s="96"/>
      <c r="Y533" s="96"/>
      <c r="Z533" s="96"/>
      <c r="AA533" s="96"/>
      <c r="AB533" s="96"/>
      <c r="AC533" s="96"/>
      <c r="AD533" s="96"/>
      <c r="AE533" s="96"/>
      <c r="AF533" s="96"/>
      <c r="AG533" s="138"/>
      <c r="AH533" s="133"/>
      <c r="AI533" s="100"/>
      <c r="AM533" s="51"/>
      <c r="AN533" s="53" t="e">
        <f t="shared" si="71"/>
        <v>#DIV/0!</v>
      </c>
    </row>
    <row r="534" spans="1:40" ht="41.25" customHeight="1">
      <c r="A534" s="150"/>
      <c r="B534" s="120" t="s">
        <v>348</v>
      </c>
      <c r="C534" s="72"/>
      <c r="D534" s="29" t="s">
        <v>34</v>
      </c>
      <c r="E534" s="29" t="s">
        <v>34</v>
      </c>
      <c r="F534" s="29" t="s">
        <v>34</v>
      </c>
      <c r="G534" s="28" t="s">
        <v>34</v>
      </c>
      <c r="H534" s="28" t="s">
        <v>34</v>
      </c>
      <c r="I534" s="98"/>
      <c r="J534" s="101" t="s">
        <v>289</v>
      </c>
      <c r="K534" s="31" t="s">
        <v>34</v>
      </c>
      <c r="L534" s="109" t="s">
        <v>34</v>
      </c>
      <c r="M534" s="36" t="s">
        <v>117</v>
      </c>
      <c r="N534" s="76"/>
      <c r="O534" s="77"/>
      <c r="P534" s="95"/>
      <c r="Q534" s="96"/>
      <c r="R534" s="96"/>
      <c r="S534" s="96"/>
      <c r="T534" s="96"/>
      <c r="U534" s="96"/>
      <c r="V534" s="96"/>
      <c r="W534" s="96"/>
      <c r="X534" s="96"/>
      <c r="Y534" s="96"/>
      <c r="Z534" s="96"/>
      <c r="AA534" s="96"/>
      <c r="AB534" s="96"/>
      <c r="AC534" s="96"/>
      <c r="AD534" s="96"/>
      <c r="AE534" s="96"/>
      <c r="AF534" s="96"/>
      <c r="AG534" s="138"/>
      <c r="AH534" s="133"/>
      <c r="AI534" s="100"/>
      <c r="AM534" s="51"/>
      <c r="AN534" s="53"/>
    </row>
    <row r="535" spans="1:40" ht="53.25" customHeight="1">
      <c r="A535" s="70" t="s">
        <v>344</v>
      </c>
      <c r="B535" s="137" t="s">
        <v>349</v>
      </c>
      <c r="C535" s="72"/>
      <c r="D535" s="73"/>
      <c r="E535" s="73"/>
      <c r="F535" s="73"/>
      <c r="G535" s="73"/>
      <c r="H535" s="73"/>
      <c r="I535" s="98"/>
      <c r="J535" s="548" t="s">
        <v>289</v>
      </c>
      <c r="K535" s="548" t="s">
        <v>349</v>
      </c>
      <c r="L535" s="554" t="s">
        <v>48</v>
      </c>
      <c r="M535" s="554" t="s">
        <v>117</v>
      </c>
      <c r="N535" s="560"/>
      <c r="O535" s="561"/>
      <c r="P535" s="95"/>
      <c r="Q535" s="96"/>
      <c r="R535" s="96"/>
      <c r="S535" s="96"/>
      <c r="T535" s="96"/>
      <c r="U535" s="96"/>
      <c r="V535" s="96"/>
      <c r="W535" s="96"/>
      <c r="X535" s="96"/>
      <c r="Y535" s="96"/>
      <c r="Z535" s="96"/>
      <c r="AA535" s="96"/>
      <c r="AB535" s="96"/>
      <c r="AC535" s="96"/>
      <c r="AD535" s="96"/>
      <c r="AE535" s="96"/>
      <c r="AF535" s="96"/>
      <c r="AG535" s="138"/>
      <c r="AH535" s="133"/>
      <c r="AI535" s="100"/>
      <c r="AM535" s="51"/>
      <c r="AN535" s="53"/>
    </row>
    <row r="536" spans="1:40" ht="12.75" customHeight="1">
      <c r="A536" s="537" t="s">
        <v>27</v>
      </c>
      <c r="B536" s="537"/>
      <c r="C536" s="72"/>
      <c r="D536" s="73">
        <f>SUM(D537:D539)</f>
        <v>200000</v>
      </c>
      <c r="E536" s="73">
        <f>SUM(E537:E539)</f>
        <v>0</v>
      </c>
      <c r="F536" s="73">
        <f>SUM(F537:F539)</f>
        <v>0</v>
      </c>
      <c r="G536" s="73">
        <f>SUM(G537:G539)</f>
        <v>200000</v>
      </c>
      <c r="H536" s="73">
        <f>SUM(H537:H539)</f>
        <v>200000</v>
      </c>
      <c r="I536" s="98"/>
      <c r="J536" s="548"/>
      <c r="K536" s="548"/>
      <c r="L536" s="554"/>
      <c r="M536" s="554"/>
      <c r="N536" s="560"/>
      <c r="O536" s="561"/>
      <c r="P536" s="95"/>
      <c r="Q536" s="96"/>
      <c r="R536" s="96"/>
      <c r="S536" s="96"/>
      <c r="T536" s="96"/>
      <c r="U536" s="96"/>
      <c r="V536" s="96"/>
      <c r="W536" s="96"/>
      <c r="X536" s="96"/>
      <c r="Y536" s="96"/>
      <c r="Z536" s="96"/>
      <c r="AA536" s="96"/>
      <c r="AB536" s="96"/>
      <c r="AC536" s="96"/>
      <c r="AD536" s="96"/>
      <c r="AE536" s="96"/>
      <c r="AF536" s="96"/>
      <c r="AG536" s="138"/>
      <c r="AH536" s="133"/>
      <c r="AI536" s="100"/>
      <c r="AM536" s="51"/>
      <c r="AN536" s="53"/>
    </row>
    <row r="537" spans="1:40" ht="12.75" customHeight="1">
      <c r="A537" s="537" t="s">
        <v>28</v>
      </c>
      <c r="B537" s="537"/>
      <c r="C537" s="72"/>
      <c r="D537" s="73">
        <v>0</v>
      </c>
      <c r="E537" s="73"/>
      <c r="F537" s="73"/>
      <c r="G537" s="73">
        <v>0</v>
      </c>
      <c r="H537" s="73">
        <v>0</v>
      </c>
      <c r="I537" s="98"/>
      <c r="J537" s="548"/>
      <c r="K537" s="548"/>
      <c r="L537" s="554"/>
      <c r="M537" s="554"/>
      <c r="N537" s="560"/>
      <c r="O537" s="561"/>
      <c r="P537" s="95"/>
      <c r="Q537" s="96"/>
      <c r="R537" s="96"/>
      <c r="S537" s="96"/>
      <c r="T537" s="96"/>
      <c r="U537" s="96"/>
      <c r="V537" s="96"/>
      <c r="W537" s="96"/>
      <c r="X537" s="96"/>
      <c r="Y537" s="96"/>
      <c r="Z537" s="96"/>
      <c r="AA537" s="96"/>
      <c r="AB537" s="96"/>
      <c r="AC537" s="96"/>
      <c r="AD537" s="96"/>
      <c r="AE537" s="96"/>
      <c r="AF537" s="96"/>
      <c r="AG537" s="138"/>
      <c r="AH537" s="133"/>
      <c r="AI537" s="100"/>
      <c r="AM537" s="51"/>
      <c r="AN537" s="53"/>
    </row>
    <row r="538" spans="1:40" ht="12.75" customHeight="1">
      <c r="A538" s="537" t="s">
        <v>29</v>
      </c>
      <c r="B538" s="537"/>
      <c r="C538" s="72"/>
      <c r="D538" s="73">
        <v>200000</v>
      </c>
      <c r="E538" s="73"/>
      <c r="F538" s="73"/>
      <c r="G538" s="73">
        <v>200000</v>
      </c>
      <c r="H538" s="73">
        <v>200000</v>
      </c>
      <c r="I538" s="98"/>
      <c r="J538" s="548"/>
      <c r="K538" s="548"/>
      <c r="L538" s="554"/>
      <c r="M538" s="554"/>
      <c r="N538" s="560"/>
      <c r="O538" s="561"/>
      <c r="P538" s="95"/>
      <c r="Q538" s="96"/>
      <c r="R538" s="96"/>
      <c r="S538" s="96"/>
      <c r="T538" s="96"/>
      <c r="U538" s="96"/>
      <c r="V538" s="96"/>
      <c r="W538" s="96"/>
      <c r="X538" s="96"/>
      <c r="Y538" s="96"/>
      <c r="Z538" s="96"/>
      <c r="AA538" s="96"/>
      <c r="AB538" s="96"/>
      <c r="AC538" s="96"/>
      <c r="AD538" s="96"/>
      <c r="AE538" s="96"/>
      <c r="AF538" s="96"/>
      <c r="AG538" s="138"/>
      <c r="AH538" s="133"/>
      <c r="AI538" s="100"/>
      <c r="AM538" s="51"/>
      <c r="AN538" s="53">
        <f>(H538/D538)*100</f>
        <v>100</v>
      </c>
    </row>
    <row r="539" spans="1:40" ht="12.75" customHeight="1">
      <c r="A539" s="537" t="s">
        <v>30</v>
      </c>
      <c r="B539" s="537"/>
      <c r="C539" s="72"/>
      <c r="D539" s="73"/>
      <c r="E539" s="73"/>
      <c r="F539" s="73"/>
      <c r="G539" s="73"/>
      <c r="H539" s="73"/>
      <c r="I539" s="98"/>
      <c r="J539" s="548"/>
      <c r="K539" s="548"/>
      <c r="L539" s="554"/>
      <c r="M539" s="554"/>
      <c r="N539" s="560"/>
      <c r="O539" s="561"/>
      <c r="P539" s="95"/>
      <c r="Q539" s="96"/>
      <c r="R539" s="96"/>
      <c r="S539" s="96"/>
      <c r="T539" s="96"/>
      <c r="U539" s="96"/>
      <c r="V539" s="96"/>
      <c r="W539" s="96"/>
      <c r="X539" s="96"/>
      <c r="Y539" s="96"/>
      <c r="Z539" s="96"/>
      <c r="AA539" s="96"/>
      <c r="AB539" s="96"/>
      <c r="AC539" s="96"/>
      <c r="AD539" s="96"/>
      <c r="AE539" s="96"/>
      <c r="AF539" s="96"/>
      <c r="AG539" s="138"/>
      <c r="AH539" s="133"/>
      <c r="AI539" s="100"/>
      <c r="AM539" s="51"/>
      <c r="AN539" s="53"/>
    </row>
    <row r="540" spans="1:40" ht="40.5" customHeight="1">
      <c r="A540" s="150" t="s">
        <v>350</v>
      </c>
      <c r="B540" s="137" t="s">
        <v>351</v>
      </c>
      <c r="C540" s="72"/>
      <c r="D540" s="29"/>
      <c r="E540" s="29" t="s">
        <v>34</v>
      </c>
      <c r="F540" s="29" t="s">
        <v>34</v>
      </c>
      <c r="G540" s="28"/>
      <c r="H540" s="28"/>
      <c r="I540" s="98"/>
      <c r="J540" s="548" t="s">
        <v>289</v>
      </c>
      <c r="K540" s="548" t="s">
        <v>351</v>
      </c>
      <c r="L540" s="549" t="s">
        <v>34</v>
      </c>
      <c r="M540" s="554" t="s">
        <v>49</v>
      </c>
      <c r="N540" s="560"/>
      <c r="O540" s="561"/>
      <c r="P540" s="95"/>
      <c r="Q540" s="96"/>
      <c r="R540" s="96"/>
      <c r="S540" s="96"/>
      <c r="T540" s="96"/>
      <c r="U540" s="96"/>
      <c r="V540" s="96"/>
      <c r="W540" s="96"/>
      <c r="X540" s="96"/>
      <c r="Y540" s="96"/>
      <c r="Z540" s="96"/>
      <c r="AA540" s="96"/>
      <c r="AB540" s="96"/>
      <c r="AC540" s="96"/>
      <c r="AD540" s="96"/>
      <c r="AE540" s="96"/>
      <c r="AF540" s="96"/>
      <c r="AG540" s="138"/>
      <c r="AH540" s="133"/>
      <c r="AI540" s="100"/>
      <c r="AM540" s="51"/>
      <c r="AN540" s="53"/>
    </row>
    <row r="541" spans="1:40" ht="12.75" customHeight="1">
      <c r="A541" s="537" t="s">
        <v>27</v>
      </c>
      <c r="B541" s="537"/>
      <c r="C541" s="72"/>
      <c r="D541" s="73">
        <f>SUM(D542:D544)</f>
        <v>21621</v>
      </c>
      <c r="E541" s="73">
        <f>SUM(E542:E544)</f>
        <v>0</v>
      </c>
      <c r="F541" s="73">
        <f>SUM(F542:F544)</f>
        <v>0</v>
      </c>
      <c r="G541" s="73">
        <f>SUM(G542:G544)</f>
        <v>236.50454</v>
      </c>
      <c r="H541" s="73">
        <f>SUM(H542:H544)</f>
        <v>236.50454</v>
      </c>
      <c r="I541" s="98"/>
      <c r="J541" s="548"/>
      <c r="K541" s="548"/>
      <c r="L541" s="549"/>
      <c r="M541" s="554"/>
      <c r="N541" s="560"/>
      <c r="O541" s="561"/>
      <c r="P541" s="95"/>
      <c r="Q541" s="96"/>
      <c r="R541" s="96"/>
      <c r="S541" s="96"/>
      <c r="T541" s="96"/>
      <c r="U541" s="96"/>
      <c r="V541" s="96"/>
      <c r="W541" s="96"/>
      <c r="X541" s="96"/>
      <c r="Y541" s="96"/>
      <c r="Z541" s="96"/>
      <c r="AA541" s="96"/>
      <c r="AB541" s="96"/>
      <c r="AC541" s="96"/>
      <c r="AD541" s="96"/>
      <c r="AE541" s="96"/>
      <c r="AF541" s="96"/>
      <c r="AG541" s="138"/>
      <c r="AH541" s="133"/>
      <c r="AI541" s="100"/>
      <c r="AM541" s="51"/>
      <c r="AN541" s="53"/>
    </row>
    <row r="542" spans="1:40" ht="12.75" customHeight="1">
      <c r="A542" s="537" t="s">
        <v>28</v>
      </c>
      <c r="B542" s="537"/>
      <c r="C542" s="72"/>
      <c r="D542" s="73">
        <v>0</v>
      </c>
      <c r="E542" s="73"/>
      <c r="F542" s="73"/>
      <c r="G542" s="73">
        <v>0</v>
      </c>
      <c r="H542" s="73">
        <v>0</v>
      </c>
      <c r="I542" s="98"/>
      <c r="J542" s="548"/>
      <c r="K542" s="548"/>
      <c r="L542" s="549"/>
      <c r="M542" s="554"/>
      <c r="N542" s="560"/>
      <c r="O542" s="561"/>
      <c r="P542" s="95"/>
      <c r="Q542" s="96"/>
      <c r="R542" s="96"/>
      <c r="S542" s="96"/>
      <c r="T542" s="96"/>
      <c r="U542" s="96"/>
      <c r="V542" s="96"/>
      <c r="W542" s="96"/>
      <c r="X542" s="96"/>
      <c r="Y542" s="96"/>
      <c r="Z542" s="96"/>
      <c r="AA542" s="96"/>
      <c r="AB542" s="96"/>
      <c r="AC542" s="96"/>
      <c r="AD542" s="96"/>
      <c r="AE542" s="96"/>
      <c r="AF542" s="96"/>
      <c r="AG542" s="138"/>
      <c r="AH542" s="133"/>
      <c r="AI542" s="100"/>
      <c r="AM542" s="51"/>
      <c r="AN542" s="53"/>
    </row>
    <row r="543" spans="1:40" ht="12.75" customHeight="1">
      <c r="A543" s="537" t="s">
        <v>29</v>
      </c>
      <c r="B543" s="537"/>
      <c r="C543" s="72"/>
      <c r="D543" s="73">
        <v>21621</v>
      </c>
      <c r="E543" s="73"/>
      <c r="F543" s="73"/>
      <c r="G543" s="73">
        <v>236.50454</v>
      </c>
      <c r="H543" s="73">
        <v>236.50454</v>
      </c>
      <c r="I543" s="98"/>
      <c r="J543" s="548"/>
      <c r="K543" s="548"/>
      <c r="L543" s="549"/>
      <c r="M543" s="554"/>
      <c r="N543" s="560"/>
      <c r="O543" s="561"/>
      <c r="P543" s="95"/>
      <c r="Q543" s="96"/>
      <c r="R543" s="96"/>
      <c r="S543" s="96"/>
      <c r="T543" s="96"/>
      <c r="U543" s="96"/>
      <c r="V543" s="96"/>
      <c r="W543" s="96"/>
      <c r="X543" s="96"/>
      <c r="Y543" s="96"/>
      <c r="Z543" s="96"/>
      <c r="AA543" s="96"/>
      <c r="AB543" s="96"/>
      <c r="AC543" s="96"/>
      <c r="AD543" s="96"/>
      <c r="AE543" s="96"/>
      <c r="AF543" s="96"/>
      <c r="AG543" s="138"/>
      <c r="AH543" s="133"/>
      <c r="AI543" s="100"/>
      <c r="AM543" s="51"/>
      <c r="AN543" s="53">
        <f>(H543/D543)*100</f>
        <v>1.0938649461172008</v>
      </c>
    </row>
    <row r="544" spans="1:40" ht="11.25" customHeight="1">
      <c r="A544" s="537" t="s">
        <v>30</v>
      </c>
      <c r="B544" s="537"/>
      <c r="C544" s="72"/>
      <c r="D544" s="73"/>
      <c r="E544" s="73"/>
      <c r="F544" s="73"/>
      <c r="G544" s="73"/>
      <c r="H544" s="73"/>
      <c r="I544" s="98"/>
      <c r="J544" s="548"/>
      <c r="K544" s="548"/>
      <c r="L544" s="549"/>
      <c r="M544" s="554"/>
      <c r="N544" s="560"/>
      <c r="O544" s="561"/>
      <c r="P544" s="95"/>
      <c r="Q544" s="96"/>
      <c r="R544" s="96"/>
      <c r="S544" s="96"/>
      <c r="T544" s="96"/>
      <c r="U544" s="96"/>
      <c r="V544" s="96"/>
      <c r="W544" s="96"/>
      <c r="X544" s="96"/>
      <c r="Y544" s="96"/>
      <c r="Z544" s="96"/>
      <c r="AA544" s="96"/>
      <c r="AB544" s="96"/>
      <c r="AC544" s="96"/>
      <c r="AD544" s="96"/>
      <c r="AE544" s="96"/>
      <c r="AF544" s="96"/>
      <c r="AG544" s="138"/>
      <c r="AH544" s="133"/>
      <c r="AI544" s="100"/>
      <c r="AM544" s="51"/>
      <c r="AN544" s="53"/>
    </row>
    <row r="545" spans="1:40" ht="42.75" customHeight="1">
      <c r="A545" s="140"/>
      <c r="B545" s="120" t="s">
        <v>352</v>
      </c>
      <c r="C545" s="72"/>
      <c r="D545" s="29" t="s">
        <v>34</v>
      </c>
      <c r="E545" s="29" t="s">
        <v>34</v>
      </c>
      <c r="F545" s="29" t="s">
        <v>34</v>
      </c>
      <c r="G545" s="28" t="s">
        <v>34</v>
      </c>
      <c r="H545" s="28" t="s">
        <v>34</v>
      </c>
      <c r="I545" s="98"/>
      <c r="J545" s="101" t="s">
        <v>289</v>
      </c>
      <c r="K545" s="31" t="s">
        <v>34</v>
      </c>
      <c r="L545" s="109" t="s">
        <v>34</v>
      </c>
      <c r="M545" s="36" t="s">
        <v>353</v>
      </c>
      <c r="N545" s="76"/>
      <c r="O545" s="77"/>
      <c r="P545" s="95"/>
      <c r="Q545" s="96"/>
      <c r="R545" s="96"/>
      <c r="S545" s="96"/>
      <c r="T545" s="96"/>
      <c r="U545" s="96"/>
      <c r="V545" s="96"/>
      <c r="W545" s="96"/>
      <c r="X545" s="96"/>
      <c r="Y545" s="96"/>
      <c r="Z545" s="96"/>
      <c r="AA545" s="96"/>
      <c r="AB545" s="96"/>
      <c r="AC545" s="96"/>
      <c r="AD545" s="96"/>
      <c r="AE545" s="96"/>
      <c r="AF545" s="96"/>
      <c r="AG545" s="138"/>
      <c r="AH545" s="133"/>
      <c r="AI545" s="100"/>
      <c r="AJ545" s="148"/>
      <c r="AM545" s="51"/>
      <c r="AN545" s="53"/>
    </row>
    <row r="546" spans="1:40" ht="45.75" customHeight="1">
      <c r="A546" s="150"/>
      <c r="B546" s="120" t="s">
        <v>354</v>
      </c>
      <c r="C546" s="72"/>
      <c r="D546" s="29" t="s">
        <v>34</v>
      </c>
      <c r="E546" s="29" t="s">
        <v>34</v>
      </c>
      <c r="F546" s="29" t="s">
        <v>34</v>
      </c>
      <c r="G546" s="28" t="s">
        <v>34</v>
      </c>
      <c r="H546" s="28" t="s">
        <v>34</v>
      </c>
      <c r="I546" s="98"/>
      <c r="J546" s="101" t="s">
        <v>289</v>
      </c>
      <c r="K546" s="31" t="s">
        <v>34</v>
      </c>
      <c r="L546" s="109" t="s">
        <v>34</v>
      </c>
      <c r="M546" s="36" t="s">
        <v>49</v>
      </c>
      <c r="N546" s="76"/>
      <c r="O546" s="77"/>
      <c r="P546" s="95"/>
      <c r="Q546" s="96"/>
      <c r="R546" s="96"/>
      <c r="S546" s="96"/>
      <c r="T546" s="96"/>
      <c r="U546" s="96"/>
      <c r="V546" s="96"/>
      <c r="W546" s="96"/>
      <c r="X546" s="96"/>
      <c r="Y546" s="96"/>
      <c r="Z546" s="96"/>
      <c r="AA546" s="96"/>
      <c r="AB546" s="96"/>
      <c r="AC546" s="96"/>
      <c r="AD546" s="96"/>
      <c r="AE546" s="96"/>
      <c r="AF546" s="96"/>
      <c r="AG546" s="138"/>
      <c r="AH546" s="133"/>
      <c r="AI546" s="100"/>
      <c r="AM546" s="51"/>
      <c r="AN546" s="53"/>
    </row>
    <row r="547" spans="1:40" ht="40.5" customHeight="1">
      <c r="A547" s="150" t="s">
        <v>355</v>
      </c>
      <c r="B547" s="137" t="s">
        <v>356</v>
      </c>
      <c r="C547" s="72"/>
      <c r="D547" s="29"/>
      <c r="E547" s="29" t="s">
        <v>34</v>
      </c>
      <c r="F547" s="29" t="s">
        <v>34</v>
      </c>
      <c r="G547" s="28"/>
      <c r="H547" s="28"/>
      <c r="I547" s="98"/>
      <c r="J547" s="548" t="s">
        <v>289</v>
      </c>
      <c r="K547" s="548" t="s">
        <v>356</v>
      </c>
      <c r="L547" s="549" t="s">
        <v>34</v>
      </c>
      <c r="M547" s="554" t="s">
        <v>49</v>
      </c>
      <c r="N547" s="560"/>
      <c r="O547" s="561"/>
      <c r="P547" s="95"/>
      <c r="Q547" s="96"/>
      <c r="R547" s="96"/>
      <c r="S547" s="96"/>
      <c r="T547" s="96"/>
      <c r="U547" s="96"/>
      <c r="V547" s="96"/>
      <c r="W547" s="96"/>
      <c r="X547" s="96"/>
      <c r="Y547" s="96"/>
      <c r="Z547" s="96"/>
      <c r="AA547" s="96"/>
      <c r="AB547" s="96"/>
      <c r="AC547" s="96"/>
      <c r="AD547" s="96"/>
      <c r="AE547" s="96"/>
      <c r="AF547" s="96"/>
      <c r="AG547" s="138"/>
      <c r="AH547" s="133"/>
      <c r="AI547" s="100"/>
      <c r="AM547" s="51"/>
      <c r="AN547" s="53"/>
    </row>
    <row r="548" spans="1:40" ht="12.75" customHeight="1">
      <c r="A548" s="537" t="s">
        <v>27</v>
      </c>
      <c r="B548" s="537"/>
      <c r="C548" s="72"/>
      <c r="D548" s="73">
        <f>SUM(D549:D551)</f>
        <v>26000</v>
      </c>
      <c r="E548" s="73">
        <f>SUM(E549:E551)</f>
        <v>0</v>
      </c>
      <c r="F548" s="73">
        <f>SUM(F549:F551)</f>
        <v>0</v>
      </c>
      <c r="G548" s="73">
        <f>SUM(G549:G551)</f>
        <v>0</v>
      </c>
      <c r="H548" s="73">
        <f>SUM(H549:H551)</f>
        <v>0</v>
      </c>
      <c r="I548" s="98"/>
      <c r="J548" s="548"/>
      <c r="K548" s="548"/>
      <c r="L548" s="549"/>
      <c r="M548" s="554"/>
      <c r="N548" s="560"/>
      <c r="O548" s="561"/>
      <c r="P548" s="95"/>
      <c r="Q548" s="96"/>
      <c r="R548" s="96"/>
      <c r="S548" s="96"/>
      <c r="T548" s="96"/>
      <c r="U548" s="96"/>
      <c r="V548" s="96"/>
      <c r="W548" s="96"/>
      <c r="X548" s="96"/>
      <c r="Y548" s="96"/>
      <c r="Z548" s="96"/>
      <c r="AA548" s="96"/>
      <c r="AB548" s="96"/>
      <c r="AC548" s="96"/>
      <c r="AD548" s="96"/>
      <c r="AE548" s="96"/>
      <c r="AF548" s="96"/>
      <c r="AG548" s="138"/>
      <c r="AH548" s="133"/>
      <c r="AI548" s="100"/>
      <c r="AM548" s="51"/>
      <c r="AN548" s="53"/>
    </row>
    <row r="549" spans="1:40" ht="12.75" customHeight="1">
      <c r="A549" s="537" t="s">
        <v>28</v>
      </c>
      <c r="B549" s="537"/>
      <c r="C549" s="72"/>
      <c r="D549" s="73">
        <v>0</v>
      </c>
      <c r="E549" s="73"/>
      <c r="F549" s="73"/>
      <c r="G549" s="73">
        <v>0</v>
      </c>
      <c r="H549" s="73">
        <v>0</v>
      </c>
      <c r="I549" s="98"/>
      <c r="J549" s="548"/>
      <c r="K549" s="548"/>
      <c r="L549" s="549"/>
      <c r="M549" s="554"/>
      <c r="N549" s="560"/>
      <c r="O549" s="561"/>
      <c r="P549" s="95"/>
      <c r="Q549" s="96"/>
      <c r="R549" s="96"/>
      <c r="S549" s="96"/>
      <c r="T549" s="96"/>
      <c r="U549" s="96"/>
      <c r="V549" s="96"/>
      <c r="W549" s="96"/>
      <c r="X549" s="96"/>
      <c r="Y549" s="96"/>
      <c r="Z549" s="96"/>
      <c r="AA549" s="96"/>
      <c r="AB549" s="96"/>
      <c r="AC549" s="96"/>
      <c r="AD549" s="96"/>
      <c r="AE549" s="96"/>
      <c r="AF549" s="96"/>
      <c r="AG549" s="138"/>
      <c r="AH549" s="133"/>
      <c r="AI549" s="100"/>
      <c r="AM549" s="51"/>
      <c r="AN549" s="53"/>
    </row>
    <row r="550" spans="1:40" ht="12.75" customHeight="1">
      <c r="A550" s="537" t="s">
        <v>29</v>
      </c>
      <c r="B550" s="537"/>
      <c r="C550" s="72"/>
      <c r="D550" s="73">
        <v>26000</v>
      </c>
      <c r="E550" s="73"/>
      <c r="F550" s="73"/>
      <c r="G550" s="73">
        <v>0</v>
      </c>
      <c r="H550" s="73">
        <v>0</v>
      </c>
      <c r="I550" s="98"/>
      <c r="J550" s="548"/>
      <c r="K550" s="548"/>
      <c r="L550" s="549"/>
      <c r="M550" s="554"/>
      <c r="N550" s="560"/>
      <c r="O550" s="561"/>
      <c r="P550" s="95"/>
      <c r="Q550" s="96"/>
      <c r="R550" s="96"/>
      <c r="S550" s="96"/>
      <c r="T550" s="96"/>
      <c r="U550" s="96"/>
      <c r="V550" s="96"/>
      <c r="W550" s="96"/>
      <c r="X550" s="96"/>
      <c r="Y550" s="96"/>
      <c r="Z550" s="96"/>
      <c r="AA550" s="96"/>
      <c r="AB550" s="96"/>
      <c r="AC550" s="96"/>
      <c r="AD550" s="96"/>
      <c r="AE550" s="96"/>
      <c r="AF550" s="96"/>
      <c r="AG550" s="138"/>
      <c r="AH550" s="133"/>
      <c r="AI550" s="100"/>
      <c r="AM550" s="51"/>
      <c r="AN550" s="53">
        <f>(H550/D550)*100</f>
        <v>0</v>
      </c>
    </row>
    <row r="551" spans="1:40" ht="11.25" customHeight="1">
      <c r="A551" s="537" t="s">
        <v>30</v>
      </c>
      <c r="B551" s="537"/>
      <c r="C551" s="72"/>
      <c r="D551" s="73"/>
      <c r="E551" s="73"/>
      <c r="F551" s="73"/>
      <c r="G551" s="73"/>
      <c r="H551" s="73"/>
      <c r="I551" s="98"/>
      <c r="J551" s="548"/>
      <c r="K551" s="548"/>
      <c r="L551" s="549"/>
      <c r="M551" s="554"/>
      <c r="N551" s="560"/>
      <c r="O551" s="561"/>
      <c r="P551" s="95"/>
      <c r="Q551" s="96"/>
      <c r="R551" s="96"/>
      <c r="S551" s="96"/>
      <c r="T551" s="96"/>
      <c r="U551" s="96"/>
      <c r="V551" s="96"/>
      <c r="W551" s="96"/>
      <c r="X551" s="96"/>
      <c r="Y551" s="96"/>
      <c r="Z551" s="96"/>
      <c r="AA551" s="96"/>
      <c r="AB551" s="96"/>
      <c r="AC551" s="96"/>
      <c r="AD551" s="96"/>
      <c r="AE551" s="96"/>
      <c r="AF551" s="96"/>
      <c r="AG551" s="138"/>
      <c r="AH551" s="133"/>
      <c r="AI551" s="100"/>
      <c r="AM551" s="51"/>
      <c r="AN551" s="53"/>
    </row>
    <row r="552" spans="1:40" ht="42.75" customHeight="1">
      <c r="A552" s="140"/>
      <c r="B552" s="120" t="s">
        <v>357</v>
      </c>
      <c r="C552" s="72"/>
      <c r="D552" s="29" t="s">
        <v>34</v>
      </c>
      <c r="E552" s="29" t="s">
        <v>34</v>
      </c>
      <c r="F552" s="29" t="s">
        <v>34</v>
      </c>
      <c r="G552" s="28" t="s">
        <v>34</v>
      </c>
      <c r="H552" s="28" t="s">
        <v>34</v>
      </c>
      <c r="I552" s="98"/>
      <c r="J552" s="101" t="s">
        <v>289</v>
      </c>
      <c r="K552" s="31" t="s">
        <v>34</v>
      </c>
      <c r="L552" s="109" t="s">
        <v>34</v>
      </c>
      <c r="M552" s="36" t="s">
        <v>123</v>
      </c>
      <c r="N552" s="76"/>
      <c r="O552" s="77"/>
      <c r="P552" s="95"/>
      <c r="Q552" s="96"/>
      <c r="R552" s="96"/>
      <c r="S552" s="96"/>
      <c r="T552" s="96"/>
      <c r="U552" s="96"/>
      <c r="V552" s="96"/>
      <c r="W552" s="96"/>
      <c r="X552" s="96"/>
      <c r="Y552" s="96"/>
      <c r="Z552" s="96"/>
      <c r="AA552" s="96"/>
      <c r="AB552" s="96"/>
      <c r="AC552" s="96"/>
      <c r="AD552" s="96"/>
      <c r="AE552" s="96"/>
      <c r="AF552" s="96"/>
      <c r="AG552" s="138"/>
      <c r="AH552" s="133"/>
      <c r="AI552" s="100"/>
      <c r="AJ552" s="148"/>
      <c r="AM552" s="51"/>
      <c r="AN552" s="53"/>
    </row>
    <row r="553" spans="1:40" ht="45.75" customHeight="1">
      <c r="A553" s="150"/>
      <c r="B553" s="120" t="s">
        <v>358</v>
      </c>
      <c r="C553" s="72"/>
      <c r="D553" s="29" t="s">
        <v>34</v>
      </c>
      <c r="E553" s="29" t="s">
        <v>34</v>
      </c>
      <c r="F553" s="29" t="s">
        <v>34</v>
      </c>
      <c r="G553" s="28" t="s">
        <v>34</v>
      </c>
      <c r="H553" s="28" t="s">
        <v>34</v>
      </c>
      <c r="I553" s="98"/>
      <c r="J553" s="101" t="s">
        <v>289</v>
      </c>
      <c r="K553" s="31" t="s">
        <v>34</v>
      </c>
      <c r="L553" s="109" t="s">
        <v>34</v>
      </c>
      <c r="M553" s="36" t="s">
        <v>49</v>
      </c>
      <c r="N553" s="76"/>
      <c r="O553" s="77"/>
      <c r="P553" s="95"/>
      <c r="Q553" s="96"/>
      <c r="R553" s="96"/>
      <c r="S553" s="96"/>
      <c r="T553" s="96"/>
      <c r="U553" s="96"/>
      <c r="V553" s="96"/>
      <c r="W553" s="96"/>
      <c r="X553" s="96"/>
      <c r="Y553" s="96"/>
      <c r="Z553" s="96"/>
      <c r="AA553" s="96"/>
      <c r="AB553" s="96"/>
      <c r="AC553" s="96"/>
      <c r="AD553" s="96"/>
      <c r="AE553" s="96"/>
      <c r="AF553" s="96"/>
      <c r="AG553" s="138"/>
      <c r="AH553" s="133"/>
      <c r="AI553" s="100"/>
      <c r="AM553" s="51"/>
      <c r="AN553" s="53"/>
    </row>
    <row r="554" spans="1:40" ht="39.75" customHeight="1">
      <c r="A554" s="70" t="s">
        <v>359</v>
      </c>
      <c r="B554" s="137" t="s">
        <v>360</v>
      </c>
      <c r="C554" s="72"/>
      <c r="D554" s="73"/>
      <c r="E554" s="73"/>
      <c r="F554" s="73"/>
      <c r="G554" s="73"/>
      <c r="H554" s="73"/>
      <c r="I554" s="98"/>
      <c r="J554" s="75"/>
      <c r="K554" s="548" t="s">
        <v>360</v>
      </c>
      <c r="L554" s="554" t="s">
        <v>48</v>
      </c>
      <c r="M554" s="554" t="s">
        <v>361</v>
      </c>
      <c r="N554" s="571"/>
      <c r="O554" s="572"/>
      <c r="P554" s="95"/>
      <c r="Q554" s="96"/>
      <c r="R554" s="96"/>
      <c r="S554" s="96"/>
      <c r="T554" s="96"/>
      <c r="U554" s="96"/>
      <c r="V554" s="96"/>
      <c r="W554" s="96"/>
      <c r="X554" s="96"/>
      <c r="Y554" s="96"/>
      <c r="Z554" s="96"/>
      <c r="AA554" s="96"/>
      <c r="AB554" s="96"/>
      <c r="AC554" s="96"/>
      <c r="AD554" s="96"/>
      <c r="AE554" s="96"/>
      <c r="AF554" s="96"/>
      <c r="AG554" s="138"/>
      <c r="AH554" s="133"/>
      <c r="AI554" s="100"/>
      <c r="AM554" s="51"/>
      <c r="AN554" s="53"/>
    </row>
    <row r="555" spans="1:40" ht="12.75" customHeight="1">
      <c r="A555" s="537" t="s">
        <v>27</v>
      </c>
      <c r="B555" s="537"/>
      <c r="C555" s="72"/>
      <c r="D555" s="73">
        <f>SUM(D556:D558)</f>
        <v>58.31297</v>
      </c>
      <c r="E555" s="73">
        <f>SUM(E556:E558)</f>
        <v>0</v>
      </c>
      <c r="F555" s="73">
        <f>SUM(F556:F558)</f>
        <v>0</v>
      </c>
      <c r="G555" s="73">
        <f>SUM(G556:G558)</f>
        <v>58.31297</v>
      </c>
      <c r="H555" s="73">
        <f>SUM(H556:H558)</f>
        <v>58.31297</v>
      </c>
      <c r="I555" s="98"/>
      <c r="J555" s="75"/>
      <c r="K555" s="548"/>
      <c r="L555" s="554"/>
      <c r="M555" s="554"/>
      <c r="N555" s="571"/>
      <c r="O555" s="572"/>
      <c r="P555" s="95"/>
      <c r="Q555" s="96"/>
      <c r="R555" s="96"/>
      <c r="S555" s="96"/>
      <c r="T555" s="96"/>
      <c r="U555" s="96"/>
      <c r="V555" s="96"/>
      <c r="W555" s="96"/>
      <c r="X555" s="96"/>
      <c r="Y555" s="96"/>
      <c r="Z555" s="96"/>
      <c r="AA555" s="96"/>
      <c r="AB555" s="96"/>
      <c r="AC555" s="96"/>
      <c r="AD555" s="96"/>
      <c r="AE555" s="96"/>
      <c r="AF555" s="96"/>
      <c r="AG555" s="138"/>
      <c r="AH555" s="133"/>
      <c r="AI555" s="100"/>
      <c r="AM555" s="51"/>
      <c r="AN555" s="53"/>
    </row>
    <row r="556" spans="1:40" ht="12.75" customHeight="1">
      <c r="A556" s="537" t="s">
        <v>28</v>
      </c>
      <c r="B556" s="537"/>
      <c r="C556" s="72"/>
      <c r="D556" s="73"/>
      <c r="E556" s="73"/>
      <c r="F556" s="73"/>
      <c r="G556" s="73"/>
      <c r="H556" s="73"/>
      <c r="I556" s="98"/>
      <c r="J556" s="75"/>
      <c r="K556" s="548"/>
      <c r="L556" s="554"/>
      <c r="M556" s="554"/>
      <c r="N556" s="571"/>
      <c r="O556" s="572"/>
      <c r="P556" s="95"/>
      <c r="Q556" s="96"/>
      <c r="R556" s="96"/>
      <c r="S556" s="96"/>
      <c r="T556" s="96"/>
      <c r="U556" s="96"/>
      <c r="V556" s="96"/>
      <c r="W556" s="96"/>
      <c r="X556" s="96"/>
      <c r="Y556" s="96"/>
      <c r="Z556" s="96"/>
      <c r="AA556" s="96"/>
      <c r="AB556" s="96"/>
      <c r="AC556" s="96"/>
      <c r="AD556" s="96"/>
      <c r="AE556" s="96"/>
      <c r="AF556" s="96"/>
      <c r="AG556" s="138"/>
      <c r="AH556" s="133"/>
      <c r="AI556" s="100"/>
      <c r="AM556" s="51"/>
      <c r="AN556" s="53"/>
    </row>
    <row r="557" spans="1:40" ht="12.75" customHeight="1">
      <c r="A557" s="537" t="s">
        <v>29</v>
      </c>
      <c r="B557" s="537"/>
      <c r="C557" s="72"/>
      <c r="D557" s="73">
        <v>58.31297</v>
      </c>
      <c r="E557" s="73"/>
      <c r="F557" s="73"/>
      <c r="G557" s="73">
        <v>58.31297</v>
      </c>
      <c r="H557" s="73">
        <v>58.31297</v>
      </c>
      <c r="I557" s="98"/>
      <c r="J557" s="75"/>
      <c r="K557" s="548"/>
      <c r="L557" s="554"/>
      <c r="M557" s="554"/>
      <c r="N557" s="571"/>
      <c r="O557" s="572"/>
      <c r="P557" s="95"/>
      <c r="Q557" s="96"/>
      <c r="R557" s="96"/>
      <c r="S557" s="96"/>
      <c r="T557" s="96"/>
      <c r="U557" s="96"/>
      <c r="V557" s="96"/>
      <c r="W557" s="96"/>
      <c r="X557" s="96"/>
      <c r="Y557" s="96"/>
      <c r="Z557" s="96"/>
      <c r="AA557" s="96"/>
      <c r="AB557" s="96"/>
      <c r="AC557" s="96"/>
      <c r="AD557" s="96"/>
      <c r="AE557" s="96"/>
      <c r="AF557" s="96"/>
      <c r="AG557" s="138"/>
      <c r="AH557" s="133"/>
      <c r="AI557" s="100"/>
      <c r="AM557" s="51"/>
      <c r="AN557" s="53">
        <f>(H557/D557)*100</f>
        <v>100</v>
      </c>
    </row>
    <row r="558" spans="1:40" ht="12" customHeight="1">
      <c r="A558" s="537" t="s">
        <v>30</v>
      </c>
      <c r="B558" s="537"/>
      <c r="C558" s="72"/>
      <c r="D558" s="73"/>
      <c r="E558" s="73"/>
      <c r="F558" s="73"/>
      <c r="G558" s="73"/>
      <c r="H558" s="73"/>
      <c r="I558" s="98"/>
      <c r="J558" s="75"/>
      <c r="K558" s="548"/>
      <c r="L558" s="554"/>
      <c r="M558" s="554"/>
      <c r="N558" s="571"/>
      <c r="O558" s="572"/>
      <c r="P558" s="95"/>
      <c r="Q558" s="96"/>
      <c r="R558" s="96"/>
      <c r="S558" s="96"/>
      <c r="T558" s="96"/>
      <c r="U558" s="96"/>
      <c r="V558" s="96"/>
      <c r="W558" s="96"/>
      <c r="X558" s="96"/>
      <c r="Y558" s="96"/>
      <c r="Z558" s="96"/>
      <c r="AA558" s="96"/>
      <c r="AB558" s="96"/>
      <c r="AC558" s="96"/>
      <c r="AD558" s="96"/>
      <c r="AE558" s="96"/>
      <c r="AF558" s="96"/>
      <c r="AG558" s="138"/>
      <c r="AH558" s="133"/>
      <c r="AI558" s="100"/>
      <c r="AM558" s="51"/>
      <c r="AN558" s="53"/>
    </row>
    <row r="559" spans="1:40" ht="42.75" customHeight="1">
      <c r="A559" s="140"/>
      <c r="B559" s="120" t="s">
        <v>362</v>
      </c>
      <c r="C559" s="72"/>
      <c r="D559" s="29" t="s">
        <v>34</v>
      </c>
      <c r="E559" s="29" t="s">
        <v>34</v>
      </c>
      <c r="F559" s="29" t="s">
        <v>34</v>
      </c>
      <c r="G559" s="28" t="s">
        <v>34</v>
      </c>
      <c r="H559" s="28" t="s">
        <v>34</v>
      </c>
      <c r="I559" s="98"/>
      <c r="J559" s="101" t="s">
        <v>289</v>
      </c>
      <c r="K559" s="31"/>
      <c r="L559" s="109" t="s">
        <v>34</v>
      </c>
      <c r="M559" s="36" t="s">
        <v>117</v>
      </c>
      <c r="N559" s="76"/>
      <c r="O559" s="77"/>
      <c r="P559" s="95"/>
      <c r="Q559" s="96"/>
      <c r="R559" s="96"/>
      <c r="S559" s="96"/>
      <c r="T559" s="96"/>
      <c r="U559" s="96"/>
      <c r="V559" s="96"/>
      <c r="W559" s="96"/>
      <c r="X559" s="96"/>
      <c r="Y559" s="96"/>
      <c r="Z559" s="96"/>
      <c r="AA559" s="96"/>
      <c r="AB559" s="96"/>
      <c r="AC559" s="96"/>
      <c r="AD559" s="96"/>
      <c r="AE559" s="96"/>
      <c r="AF559" s="96"/>
      <c r="AG559" s="138"/>
      <c r="AH559" s="133"/>
      <c r="AI559" s="100"/>
      <c r="AJ559" s="148"/>
      <c r="AM559" s="51"/>
      <c r="AN559" s="53"/>
    </row>
    <row r="560" spans="1:40" ht="32.25" customHeight="1">
      <c r="A560" s="70" t="s">
        <v>363</v>
      </c>
      <c r="B560" s="137" t="s">
        <v>364</v>
      </c>
      <c r="C560" s="72"/>
      <c r="D560" s="73"/>
      <c r="E560" s="73"/>
      <c r="F560" s="73"/>
      <c r="G560" s="73"/>
      <c r="H560" s="73"/>
      <c r="I560" s="98"/>
      <c r="J560" s="548" t="s">
        <v>289</v>
      </c>
      <c r="K560" s="698" t="s">
        <v>364</v>
      </c>
      <c r="L560" s="554" t="s">
        <v>48</v>
      </c>
      <c r="M560" s="554" t="s">
        <v>361</v>
      </c>
      <c r="N560" s="571"/>
      <c r="O560" s="572"/>
      <c r="P560" s="95"/>
      <c r="Q560" s="96"/>
      <c r="R560" s="96"/>
      <c r="S560" s="96"/>
      <c r="T560" s="96"/>
      <c r="U560" s="96"/>
      <c r="V560" s="96"/>
      <c r="W560" s="96"/>
      <c r="X560" s="96"/>
      <c r="Y560" s="96"/>
      <c r="Z560" s="96"/>
      <c r="AA560" s="96"/>
      <c r="AB560" s="96"/>
      <c r="AC560" s="96"/>
      <c r="AD560" s="96"/>
      <c r="AE560" s="96"/>
      <c r="AF560" s="96"/>
      <c r="AG560" s="138"/>
      <c r="AH560" s="133"/>
      <c r="AI560" s="100"/>
      <c r="AM560" s="51"/>
      <c r="AN560" s="53"/>
    </row>
    <row r="561" spans="1:40" ht="12.75" customHeight="1">
      <c r="A561" s="537" t="s">
        <v>27</v>
      </c>
      <c r="B561" s="537"/>
      <c r="C561" s="72"/>
      <c r="D561" s="73">
        <f>SUM(D562:D564)</f>
        <v>138.77997</v>
      </c>
      <c r="E561" s="73">
        <f>SUM(E562:E564)</f>
        <v>0</v>
      </c>
      <c r="F561" s="73">
        <f>SUM(F562:F564)</f>
        <v>0</v>
      </c>
      <c r="G561" s="73">
        <f>SUM(G562:G564)</f>
        <v>138.77997</v>
      </c>
      <c r="H561" s="73">
        <f>SUM(H562:H564)</f>
        <v>138.77997</v>
      </c>
      <c r="I561" s="98"/>
      <c r="J561" s="548"/>
      <c r="K561" s="699"/>
      <c r="L561" s="554"/>
      <c r="M561" s="554"/>
      <c r="N561" s="571"/>
      <c r="O561" s="572"/>
      <c r="P561" s="95"/>
      <c r="Q561" s="96"/>
      <c r="R561" s="96"/>
      <c r="S561" s="96"/>
      <c r="T561" s="96"/>
      <c r="U561" s="96"/>
      <c r="V561" s="96"/>
      <c r="W561" s="96"/>
      <c r="X561" s="96"/>
      <c r="Y561" s="96"/>
      <c r="Z561" s="96"/>
      <c r="AA561" s="96"/>
      <c r="AB561" s="96"/>
      <c r="AC561" s="96"/>
      <c r="AD561" s="96"/>
      <c r="AE561" s="96"/>
      <c r="AF561" s="96"/>
      <c r="AG561" s="138"/>
      <c r="AH561" s="133"/>
      <c r="AI561" s="100"/>
      <c r="AM561" s="51"/>
      <c r="AN561" s="53"/>
    </row>
    <row r="562" spans="1:40" ht="12.75" customHeight="1">
      <c r="A562" s="537" t="s">
        <v>28</v>
      </c>
      <c r="B562" s="537"/>
      <c r="C562" s="72"/>
      <c r="D562" s="73"/>
      <c r="E562" s="73"/>
      <c r="F562" s="73"/>
      <c r="G562" s="73"/>
      <c r="H562" s="73"/>
      <c r="I562" s="98"/>
      <c r="J562" s="548"/>
      <c r="K562" s="699"/>
      <c r="L562" s="554"/>
      <c r="M562" s="554"/>
      <c r="N562" s="571"/>
      <c r="O562" s="572"/>
      <c r="P562" s="95"/>
      <c r="Q562" s="96"/>
      <c r="R562" s="96"/>
      <c r="S562" s="96"/>
      <c r="T562" s="96"/>
      <c r="U562" s="96"/>
      <c r="V562" s="96"/>
      <c r="W562" s="96"/>
      <c r="X562" s="96"/>
      <c r="Y562" s="96"/>
      <c r="Z562" s="96"/>
      <c r="AA562" s="96"/>
      <c r="AB562" s="96"/>
      <c r="AC562" s="96"/>
      <c r="AD562" s="96"/>
      <c r="AE562" s="96"/>
      <c r="AF562" s="96"/>
      <c r="AG562" s="138"/>
      <c r="AH562" s="133"/>
      <c r="AI562" s="100"/>
      <c r="AM562" s="51"/>
      <c r="AN562" s="53"/>
    </row>
    <row r="563" spans="1:40" ht="12.75" customHeight="1">
      <c r="A563" s="537" t="s">
        <v>29</v>
      </c>
      <c r="B563" s="537"/>
      <c r="C563" s="72"/>
      <c r="D563" s="73">
        <v>138.77997</v>
      </c>
      <c r="E563" s="73"/>
      <c r="F563" s="73"/>
      <c r="G563" s="73">
        <v>138.77997</v>
      </c>
      <c r="H563" s="73">
        <f>G563</f>
        <v>138.77997</v>
      </c>
      <c r="I563" s="98"/>
      <c r="J563" s="548"/>
      <c r="K563" s="699"/>
      <c r="L563" s="554"/>
      <c r="M563" s="554"/>
      <c r="N563" s="571"/>
      <c r="O563" s="572"/>
      <c r="P563" s="95"/>
      <c r="Q563" s="96"/>
      <c r="R563" s="96"/>
      <c r="S563" s="96"/>
      <c r="T563" s="96"/>
      <c r="U563" s="96"/>
      <c r="V563" s="96"/>
      <c r="W563" s="96"/>
      <c r="X563" s="96"/>
      <c r="Y563" s="96"/>
      <c r="Z563" s="96"/>
      <c r="AA563" s="96"/>
      <c r="AB563" s="96"/>
      <c r="AC563" s="96"/>
      <c r="AD563" s="96"/>
      <c r="AE563" s="96"/>
      <c r="AF563" s="96"/>
      <c r="AG563" s="138"/>
      <c r="AH563" s="133"/>
      <c r="AI563" s="100"/>
      <c r="AM563" s="51"/>
      <c r="AN563" s="53">
        <f>(H563/D563)*100</f>
        <v>100</v>
      </c>
    </row>
    <row r="564" spans="1:40" ht="16.5" customHeight="1">
      <c r="A564" s="537" t="s">
        <v>30</v>
      </c>
      <c r="B564" s="537"/>
      <c r="C564" s="72"/>
      <c r="D564" s="73"/>
      <c r="E564" s="73"/>
      <c r="F564" s="73"/>
      <c r="G564" s="73"/>
      <c r="H564" s="73"/>
      <c r="I564" s="98"/>
      <c r="J564" s="548"/>
      <c r="K564" s="700"/>
      <c r="L564" s="554"/>
      <c r="M564" s="554"/>
      <c r="N564" s="571"/>
      <c r="O564" s="572"/>
      <c r="P564" s="95"/>
      <c r="Q564" s="96"/>
      <c r="R564" s="96"/>
      <c r="S564" s="96"/>
      <c r="T564" s="96"/>
      <c r="U564" s="96"/>
      <c r="V564" s="96"/>
      <c r="W564" s="96"/>
      <c r="X564" s="96"/>
      <c r="Y564" s="96"/>
      <c r="Z564" s="96"/>
      <c r="AA564" s="96"/>
      <c r="AB564" s="96"/>
      <c r="AC564" s="96"/>
      <c r="AD564" s="96"/>
      <c r="AE564" s="96"/>
      <c r="AF564" s="96"/>
      <c r="AG564" s="138"/>
      <c r="AH564" s="133"/>
      <c r="AI564" s="100"/>
      <c r="AM564" s="51"/>
      <c r="AN564" s="53"/>
    </row>
    <row r="565" spans="1:40" ht="42.75" customHeight="1">
      <c r="A565" s="140"/>
      <c r="B565" s="120" t="s">
        <v>365</v>
      </c>
      <c r="C565" s="72"/>
      <c r="D565" s="29" t="s">
        <v>34</v>
      </c>
      <c r="E565" s="29" t="s">
        <v>34</v>
      </c>
      <c r="F565" s="29" t="s">
        <v>34</v>
      </c>
      <c r="G565" s="28" t="s">
        <v>34</v>
      </c>
      <c r="H565" s="28" t="s">
        <v>34</v>
      </c>
      <c r="I565" s="98"/>
      <c r="J565" s="548"/>
      <c r="K565" s="31" t="s">
        <v>34</v>
      </c>
      <c r="L565" s="109" t="s">
        <v>34</v>
      </c>
      <c r="M565" s="36" t="s">
        <v>117</v>
      </c>
      <c r="N565" s="76"/>
      <c r="O565" s="77"/>
      <c r="P565" s="95"/>
      <c r="Q565" s="96"/>
      <c r="R565" s="96"/>
      <c r="S565" s="96"/>
      <c r="T565" s="96"/>
      <c r="U565" s="96"/>
      <c r="V565" s="96"/>
      <c r="W565" s="96"/>
      <c r="X565" s="96"/>
      <c r="Y565" s="96"/>
      <c r="Z565" s="96"/>
      <c r="AA565" s="96"/>
      <c r="AB565" s="96"/>
      <c r="AC565" s="96"/>
      <c r="AD565" s="96"/>
      <c r="AE565" s="96"/>
      <c r="AF565" s="96"/>
      <c r="AG565" s="138"/>
      <c r="AH565" s="133"/>
      <c r="AI565" s="100"/>
      <c r="AJ565" s="148"/>
      <c r="AM565" s="51"/>
      <c r="AN565" s="53"/>
    </row>
    <row r="566" spans="1:40" ht="28.5" customHeight="1">
      <c r="A566" s="70" t="s">
        <v>366</v>
      </c>
      <c r="B566" s="137" t="s">
        <v>367</v>
      </c>
      <c r="C566" s="72"/>
      <c r="D566" s="73"/>
      <c r="E566" s="73"/>
      <c r="F566" s="73"/>
      <c r="G566" s="73"/>
      <c r="H566" s="73"/>
      <c r="I566" s="98"/>
      <c r="J566" s="548"/>
      <c r="K566" s="548" t="s">
        <v>367</v>
      </c>
      <c r="L566" s="554" t="s">
        <v>48</v>
      </c>
      <c r="M566" s="554" t="s">
        <v>361</v>
      </c>
      <c r="N566" s="571"/>
      <c r="O566" s="572"/>
      <c r="P566" s="95"/>
      <c r="Q566" s="96"/>
      <c r="R566" s="96"/>
      <c r="S566" s="96"/>
      <c r="T566" s="96"/>
      <c r="U566" s="96"/>
      <c r="V566" s="96"/>
      <c r="W566" s="96"/>
      <c r="X566" s="96"/>
      <c r="Y566" s="96"/>
      <c r="Z566" s="96"/>
      <c r="AA566" s="96"/>
      <c r="AB566" s="96"/>
      <c r="AC566" s="96"/>
      <c r="AD566" s="96"/>
      <c r="AE566" s="96"/>
      <c r="AF566" s="96"/>
      <c r="AG566" s="138"/>
      <c r="AH566" s="133"/>
      <c r="AI566" s="100"/>
      <c r="AM566" s="51"/>
      <c r="AN566" s="53"/>
    </row>
    <row r="567" spans="1:40" ht="12.75" customHeight="1">
      <c r="A567" s="537" t="s">
        <v>27</v>
      </c>
      <c r="B567" s="537"/>
      <c r="C567" s="72"/>
      <c r="D567" s="73">
        <f>SUM(D568:D570)</f>
        <v>23000</v>
      </c>
      <c r="E567" s="73">
        <f>SUM(E568:E570)</f>
        <v>0</v>
      </c>
      <c r="F567" s="73">
        <f>SUM(F568:F570)</f>
        <v>0</v>
      </c>
      <c r="G567" s="73">
        <f>SUM(G568:G570)</f>
        <v>128.26619</v>
      </c>
      <c r="H567" s="73">
        <f>SUM(H568:H570)</f>
        <v>128.26619</v>
      </c>
      <c r="I567" s="98"/>
      <c r="J567" s="548"/>
      <c r="K567" s="548"/>
      <c r="L567" s="554"/>
      <c r="M567" s="554"/>
      <c r="N567" s="571"/>
      <c r="O567" s="572"/>
      <c r="P567" s="95"/>
      <c r="Q567" s="96"/>
      <c r="R567" s="96"/>
      <c r="S567" s="96"/>
      <c r="T567" s="96"/>
      <c r="U567" s="96"/>
      <c r="V567" s="96"/>
      <c r="W567" s="96"/>
      <c r="X567" s="96"/>
      <c r="Y567" s="96"/>
      <c r="Z567" s="96"/>
      <c r="AA567" s="96"/>
      <c r="AB567" s="96"/>
      <c r="AC567" s="96"/>
      <c r="AD567" s="96"/>
      <c r="AE567" s="96"/>
      <c r="AF567" s="96"/>
      <c r="AG567" s="138"/>
      <c r="AH567" s="133"/>
      <c r="AI567" s="100"/>
      <c r="AM567" s="51"/>
      <c r="AN567" s="53"/>
    </row>
    <row r="568" spans="1:40" ht="12.75" customHeight="1">
      <c r="A568" s="537" t="s">
        <v>28</v>
      </c>
      <c r="B568" s="537"/>
      <c r="C568" s="72"/>
      <c r="D568" s="73"/>
      <c r="E568" s="73"/>
      <c r="F568" s="73"/>
      <c r="G568" s="73"/>
      <c r="H568" s="73"/>
      <c r="I568" s="98"/>
      <c r="J568" s="548"/>
      <c r="K568" s="548"/>
      <c r="L568" s="554"/>
      <c r="M568" s="554"/>
      <c r="N568" s="571"/>
      <c r="O568" s="572"/>
      <c r="P568" s="95"/>
      <c r="Q568" s="96"/>
      <c r="R568" s="96"/>
      <c r="S568" s="96"/>
      <c r="T568" s="96"/>
      <c r="U568" s="96"/>
      <c r="V568" s="96"/>
      <c r="W568" s="96"/>
      <c r="X568" s="96"/>
      <c r="Y568" s="96"/>
      <c r="Z568" s="96"/>
      <c r="AA568" s="96"/>
      <c r="AB568" s="96"/>
      <c r="AC568" s="96"/>
      <c r="AD568" s="96"/>
      <c r="AE568" s="96"/>
      <c r="AF568" s="96"/>
      <c r="AG568" s="138"/>
      <c r="AH568" s="133"/>
      <c r="AI568" s="100"/>
      <c r="AM568" s="51"/>
      <c r="AN568" s="53"/>
    </row>
    <row r="569" spans="1:40" ht="12.75" customHeight="1">
      <c r="A569" s="537" t="s">
        <v>29</v>
      </c>
      <c r="B569" s="537"/>
      <c r="C569" s="72"/>
      <c r="D569" s="73">
        <v>23000</v>
      </c>
      <c r="E569" s="73"/>
      <c r="F569" s="73"/>
      <c r="G569" s="73">
        <v>128.26619</v>
      </c>
      <c r="H569" s="73">
        <v>128.26619</v>
      </c>
      <c r="I569" s="98"/>
      <c r="J569" s="548"/>
      <c r="K569" s="548"/>
      <c r="L569" s="554"/>
      <c r="M569" s="554"/>
      <c r="N569" s="571"/>
      <c r="O569" s="572"/>
      <c r="P569" s="95"/>
      <c r="Q569" s="96"/>
      <c r="R569" s="96"/>
      <c r="S569" s="96"/>
      <c r="T569" s="96"/>
      <c r="U569" s="96"/>
      <c r="V569" s="96"/>
      <c r="W569" s="96"/>
      <c r="X569" s="96"/>
      <c r="Y569" s="96"/>
      <c r="Z569" s="96"/>
      <c r="AA569" s="96"/>
      <c r="AB569" s="96"/>
      <c r="AC569" s="96"/>
      <c r="AD569" s="96"/>
      <c r="AE569" s="96"/>
      <c r="AF569" s="96"/>
      <c r="AG569" s="138"/>
      <c r="AH569" s="133"/>
      <c r="AI569" s="100"/>
      <c r="AM569" s="51"/>
      <c r="AN569" s="53">
        <f>(H569/D569)*100</f>
        <v>0.5576790869565218</v>
      </c>
    </row>
    <row r="570" spans="1:40" ht="16.5" customHeight="1">
      <c r="A570" s="537" t="s">
        <v>30</v>
      </c>
      <c r="B570" s="537"/>
      <c r="C570" s="72"/>
      <c r="D570" s="73"/>
      <c r="E570" s="73"/>
      <c r="F570" s="73"/>
      <c r="G570" s="73"/>
      <c r="H570" s="73"/>
      <c r="I570" s="98"/>
      <c r="J570" s="548"/>
      <c r="K570" s="548"/>
      <c r="L570" s="554"/>
      <c r="M570" s="554"/>
      <c r="N570" s="571"/>
      <c r="O570" s="572"/>
      <c r="P570" s="95"/>
      <c r="Q570" s="96"/>
      <c r="R570" s="96"/>
      <c r="S570" s="96"/>
      <c r="T570" s="96"/>
      <c r="U570" s="96"/>
      <c r="V570" s="96"/>
      <c r="W570" s="96"/>
      <c r="X570" s="96"/>
      <c r="Y570" s="96"/>
      <c r="Z570" s="96"/>
      <c r="AA570" s="96"/>
      <c r="AB570" s="96"/>
      <c r="AC570" s="96"/>
      <c r="AD570" s="96"/>
      <c r="AE570" s="96"/>
      <c r="AF570" s="96"/>
      <c r="AG570" s="138"/>
      <c r="AH570" s="133"/>
      <c r="AI570" s="100"/>
      <c r="AM570" s="51"/>
      <c r="AN570" s="53"/>
    </row>
    <row r="571" spans="1:40" ht="11.25" customHeight="1">
      <c r="A571" s="537" t="s">
        <v>30</v>
      </c>
      <c r="B571" s="537"/>
      <c r="C571" s="72"/>
      <c r="D571" s="73"/>
      <c r="E571" s="73"/>
      <c r="F571" s="73"/>
      <c r="G571" s="73"/>
      <c r="H571" s="73"/>
      <c r="I571" s="98"/>
      <c r="J571" s="548"/>
      <c r="K571" s="548"/>
      <c r="L571" s="554"/>
      <c r="M571" s="554"/>
      <c r="N571" s="571"/>
      <c r="O571" s="572"/>
      <c r="P571" s="95"/>
      <c r="Q571" s="96"/>
      <c r="R571" s="96"/>
      <c r="S571" s="96"/>
      <c r="T571" s="96"/>
      <c r="U571" s="96"/>
      <c r="V571" s="96"/>
      <c r="W571" s="96"/>
      <c r="X571" s="96"/>
      <c r="Y571" s="96"/>
      <c r="Z571" s="96"/>
      <c r="AA571" s="96"/>
      <c r="AB571" s="96"/>
      <c r="AC571" s="96"/>
      <c r="AD571" s="96"/>
      <c r="AE571" s="96"/>
      <c r="AF571" s="96"/>
      <c r="AG571" s="138"/>
      <c r="AH571" s="133"/>
      <c r="AI571" s="100"/>
      <c r="AM571" s="51"/>
      <c r="AN571" s="53"/>
    </row>
    <row r="572" spans="1:40" ht="42.75" customHeight="1">
      <c r="A572" s="140"/>
      <c r="B572" s="120" t="s">
        <v>368</v>
      </c>
      <c r="C572" s="72"/>
      <c r="D572" s="29" t="s">
        <v>34</v>
      </c>
      <c r="E572" s="29" t="s">
        <v>34</v>
      </c>
      <c r="F572" s="29" t="s">
        <v>34</v>
      </c>
      <c r="G572" s="28" t="s">
        <v>34</v>
      </c>
      <c r="H572" s="28" t="s">
        <v>34</v>
      </c>
      <c r="I572" s="98"/>
      <c r="J572" s="75"/>
      <c r="K572" s="31" t="s">
        <v>34</v>
      </c>
      <c r="L572" s="109" t="s">
        <v>34</v>
      </c>
      <c r="M572" s="36" t="s">
        <v>117</v>
      </c>
      <c r="N572" s="76"/>
      <c r="O572" s="77"/>
      <c r="P572" s="95"/>
      <c r="Q572" s="96"/>
      <c r="R572" s="96"/>
      <c r="S572" s="96"/>
      <c r="T572" s="96"/>
      <c r="U572" s="96"/>
      <c r="V572" s="96"/>
      <c r="W572" s="96"/>
      <c r="X572" s="96"/>
      <c r="Y572" s="96"/>
      <c r="Z572" s="96"/>
      <c r="AA572" s="96"/>
      <c r="AB572" s="96"/>
      <c r="AC572" s="96"/>
      <c r="AD572" s="96"/>
      <c r="AE572" s="96"/>
      <c r="AF572" s="96"/>
      <c r="AG572" s="138"/>
      <c r="AH572" s="133"/>
      <c r="AI572" s="100"/>
      <c r="AJ572" s="148"/>
      <c r="AM572" s="51"/>
      <c r="AN572" s="53"/>
    </row>
    <row r="573" spans="1:40" ht="30.75" customHeight="1">
      <c r="A573" s="70" t="s">
        <v>369</v>
      </c>
      <c r="B573" s="71" t="s">
        <v>370</v>
      </c>
      <c r="C573" s="72"/>
      <c r="D573" s="73"/>
      <c r="E573" s="73"/>
      <c r="F573" s="73"/>
      <c r="G573" s="73"/>
      <c r="H573" s="73"/>
      <c r="I573" s="541" t="s">
        <v>342</v>
      </c>
      <c r="J573" s="548" t="s">
        <v>289</v>
      </c>
      <c r="K573" s="548" t="s">
        <v>371</v>
      </c>
      <c r="L573" s="554" t="s">
        <v>48</v>
      </c>
      <c r="M573" s="554" t="s">
        <v>49</v>
      </c>
      <c r="N573" s="560"/>
      <c r="O573" s="561"/>
      <c r="P573" s="78"/>
      <c r="Q573" s="79"/>
      <c r="R573" s="79"/>
      <c r="S573" s="79"/>
      <c r="T573" s="79"/>
      <c r="U573" s="79"/>
      <c r="V573" s="79"/>
      <c r="W573" s="79"/>
      <c r="X573" s="79"/>
      <c r="Y573" s="79" t="s">
        <v>50</v>
      </c>
      <c r="Z573" s="79"/>
      <c r="AA573" s="79"/>
      <c r="AB573" s="79"/>
      <c r="AC573" s="79"/>
      <c r="AD573" s="79"/>
      <c r="AE573" s="79"/>
      <c r="AF573" s="79"/>
      <c r="AG573" s="80"/>
      <c r="AH573" s="133"/>
      <c r="AI573" s="100"/>
      <c r="AM573" s="51"/>
      <c r="AN573" s="53"/>
    </row>
    <row r="574" spans="1:40" ht="12.75" customHeight="1">
      <c r="A574" s="537" t="s">
        <v>27</v>
      </c>
      <c r="B574" s="537"/>
      <c r="C574" s="72">
        <f aca="true" t="shared" si="72" ref="C574:H574">SUM(C575:C578)</f>
        <v>478.92229</v>
      </c>
      <c r="D574" s="73">
        <f>SUM(D575:D576)</f>
        <v>478.92229</v>
      </c>
      <c r="E574" s="73">
        <f t="shared" si="72"/>
        <v>0</v>
      </c>
      <c r="F574" s="73">
        <f t="shared" si="72"/>
        <v>0</v>
      </c>
      <c r="G574" s="73">
        <f t="shared" si="72"/>
        <v>478.92229</v>
      </c>
      <c r="H574" s="73">
        <f t="shared" si="72"/>
        <v>478.92229</v>
      </c>
      <c r="I574" s="541"/>
      <c r="J574" s="548"/>
      <c r="K574" s="548"/>
      <c r="L574" s="554"/>
      <c r="M574" s="554"/>
      <c r="N574" s="560"/>
      <c r="O574" s="561"/>
      <c r="P574" s="83"/>
      <c r="Q574" s="84"/>
      <c r="R574" s="84"/>
      <c r="S574" s="84"/>
      <c r="T574" s="84"/>
      <c r="U574" s="84"/>
      <c r="V574" s="84"/>
      <c r="W574" s="84"/>
      <c r="X574" s="84"/>
      <c r="Y574" s="84"/>
      <c r="Z574" s="84"/>
      <c r="AA574" s="84"/>
      <c r="AB574" s="84"/>
      <c r="AC574" s="84"/>
      <c r="AD574" s="84"/>
      <c r="AE574" s="84"/>
      <c r="AF574" s="84"/>
      <c r="AG574" s="85"/>
      <c r="AH574" s="133"/>
      <c r="AI574" s="100"/>
      <c r="AM574" s="51"/>
      <c r="AN574" s="53"/>
    </row>
    <row r="575" spans="1:40" ht="12.75" customHeight="1" hidden="1">
      <c r="A575" s="537" t="s">
        <v>28</v>
      </c>
      <c r="B575" s="537"/>
      <c r="C575" s="72">
        <f>SUM(D575:F575)</f>
        <v>0</v>
      </c>
      <c r="D575" s="73"/>
      <c r="E575" s="73"/>
      <c r="F575" s="73"/>
      <c r="G575" s="73"/>
      <c r="H575" s="73"/>
      <c r="I575" s="541"/>
      <c r="J575" s="548"/>
      <c r="K575" s="548"/>
      <c r="L575" s="554"/>
      <c r="M575" s="554"/>
      <c r="N575" s="560"/>
      <c r="O575" s="561"/>
      <c r="P575" s="83"/>
      <c r="Q575" s="84"/>
      <c r="R575" s="84"/>
      <c r="S575" s="84"/>
      <c r="T575" s="84"/>
      <c r="U575" s="84"/>
      <c r="V575" s="84"/>
      <c r="W575" s="84"/>
      <c r="X575" s="84"/>
      <c r="Y575" s="84"/>
      <c r="Z575" s="84"/>
      <c r="AA575" s="84"/>
      <c r="AB575" s="84"/>
      <c r="AC575" s="84"/>
      <c r="AD575" s="84"/>
      <c r="AE575" s="84"/>
      <c r="AF575" s="84"/>
      <c r="AG575" s="85"/>
      <c r="AH575" s="133"/>
      <c r="AI575" s="100"/>
      <c r="AM575" s="51"/>
      <c r="AN575" s="53"/>
    </row>
    <row r="576" spans="1:40" ht="12.75" customHeight="1">
      <c r="A576" s="537" t="s">
        <v>29</v>
      </c>
      <c r="B576" s="537"/>
      <c r="C576" s="72">
        <f>SUM(D576:F576)</f>
        <v>478.92229</v>
      </c>
      <c r="D576" s="73">
        <f>D582</f>
        <v>478.92229</v>
      </c>
      <c r="E576" s="73">
        <f>E582</f>
        <v>0</v>
      </c>
      <c r="F576" s="73">
        <f>F582</f>
        <v>0</v>
      </c>
      <c r="G576" s="73">
        <f>G582</f>
        <v>478.92229</v>
      </c>
      <c r="H576" s="73">
        <f>H582</f>
        <v>478.92229</v>
      </c>
      <c r="I576" s="541"/>
      <c r="J576" s="548"/>
      <c r="K576" s="548"/>
      <c r="L576" s="554"/>
      <c r="M576" s="554"/>
      <c r="N576" s="560"/>
      <c r="O576" s="561"/>
      <c r="P576" s="83"/>
      <c r="Q576" s="84"/>
      <c r="R576" s="84"/>
      <c r="S576" s="84"/>
      <c r="T576" s="84"/>
      <c r="U576" s="84"/>
      <c r="V576" s="84"/>
      <c r="W576" s="84"/>
      <c r="X576" s="84"/>
      <c r="Y576" s="84"/>
      <c r="Z576" s="84"/>
      <c r="AA576" s="84"/>
      <c r="AB576" s="84"/>
      <c r="AC576" s="84"/>
      <c r="AD576" s="84"/>
      <c r="AE576" s="84"/>
      <c r="AF576" s="84"/>
      <c r="AG576" s="85"/>
      <c r="AH576" s="133"/>
      <c r="AI576" s="100"/>
      <c r="AM576" s="51"/>
      <c r="AN576" s="53"/>
    </row>
    <row r="577" spans="1:40" ht="12.75" customHeight="1" hidden="1">
      <c r="A577" s="537" t="s">
        <v>39</v>
      </c>
      <c r="B577" s="537"/>
      <c r="C577" s="72">
        <f>SUM(D577:F577)</f>
        <v>0</v>
      </c>
      <c r="D577" s="73"/>
      <c r="E577" s="73"/>
      <c r="F577" s="73"/>
      <c r="G577" s="73"/>
      <c r="H577" s="73"/>
      <c r="I577" s="98"/>
      <c r="J577" s="101"/>
      <c r="K577" s="31"/>
      <c r="L577" s="36"/>
      <c r="M577" s="36"/>
      <c r="N577" s="76"/>
      <c r="O577" s="77"/>
      <c r="P577" s="116"/>
      <c r="Q577" s="117"/>
      <c r="R577" s="117"/>
      <c r="S577" s="117"/>
      <c r="T577" s="117"/>
      <c r="U577" s="117"/>
      <c r="V577" s="117"/>
      <c r="W577" s="117"/>
      <c r="X577" s="117"/>
      <c r="Y577" s="117"/>
      <c r="Z577" s="117"/>
      <c r="AA577" s="117"/>
      <c r="AB577" s="117"/>
      <c r="AC577" s="117"/>
      <c r="AD577" s="117"/>
      <c r="AE577" s="117"/>
      <c r="AF577" s="117"/>
      <c r="AG577" s="117"/>
      <c r="AH577" s="136"/>
      <c r="AI577" s="100"/>
      <c r="AM577" s="51"/>
      <c r="AN577" s="53" t="e">
        <f>(H577/D577)*100</f>
        <v>#DIV/0!</v>
      </c>
    </row>
    <row r="578" spans="1:40" ht="12.75" customHeight="1" hidden="1">
      <c r="A578" s="537" t="s">
        <v>40</v>
      </c>
      <c r="B578" s="537"/>
      <c r="C578" s="72">
        <f>SUM(D578:F578)</f>
        <v>0</v>
      </c>
      <c r="D578" s="73"/>
      <c r="E578" s="73"/>
      <c r="F578" s="73"/>
      <c r="G578" s="73"/>
      <c r="H578" s="73"/>
      <c r="I578" s="98"/>
      <c r="J578" s="101"/>
      <c r="K578" s="31"/>
      <c r="L578" s="36"/>
      <c r="M578" s="36"/>
      <c r="N578" s="76"/>
      <c r="O578" s="77"/>
      <c r="P578" s="115"/>
      <c r="Q578" s="126"/>
      <c r="R578" s="126"/>
      <c r="S578" s="126"/>
      <c r="T578" s="126"/>
      <c r="U578" s="126"/>
      <c r="V578" s="126"/>
      <c r="W578" s="126"/>
      <c r="X578" s="126"/>
      <c r="Y578" s="126"/>
      <c r="Z578" s="126"/>
      <c r="AA578" s="126"/>
      <c r="AB578" s="126"/>
      <c r="AC578" s="126"/>
      <c r="AD578" s="126"/>
      <c r="AE578" s="126"/>
      <c r="AF578" s="126"/>
      <c r="AG578" s="126"/>
      <c r="AH578" s="136"/>
      <c r="AI578" s="100"/>
      <c r="AM578" s="51"/>
      <c r="AN578" s="53" t="e">
        <f>(H578/D578)*100</f>
        <v>#DIV/0!</v>
      </c>
    </row>
    <row r="579" spans="1:40" ht="21.75" customHeight="1">
      <c r="A579" s="70" t="s">
        <v>372</v>
      </c>
      <c r="B579" s="137" t="s">
        <v>373</v>
      </c>
      <c r="C579" s="72"/>
      <c r="D579" s="73"/>
      <c r="E579" s="73"/>
      <c r="F579" s="73"/>
      <c r="G579" s="73"/>
      <c r="H579" s="73"/>
      <c r="I579" s="98"/>
      <c r="J579" s="548" t="s">
        <v>289</v>
      </c>
      <c r="K579" s="568"/>
      <c r="L579" s="554" t="s">
        <v>374</v>
      </c>
      <c r="M579" s="554" t="s">
        <v>49</v>
      </c>
      <c r="N579" s="560"/>
      <c r="O579" s="561"/>
      <c r="P579" s="95"/>
      <c r="Q579" s="96"/>
      <c r="R579" s="96"/>
      <c r="S579" s="96"/>
      <c r="T579" s="96"/>
      <c r="U579" s="96"/>
      <c r="V579" s="96"/>
      <c r="W579" s="96"/>
      <c r="X579" s="96"/>
      <c r="Y579" s="96"/>
      <c r="Z579" s="96"/>
      <c r="AA579" s="96"/>
      <c r="AB579" s="96"/>
      <c r="AC579" s="96"/>
      <c r="AD579" s="96"/>
      <c r="AE579" s="96"/>
      <c r="AF579" s="96"/>
      <c r="AG579" s="138"/>
      <c r="AH579" s="133"/>
      <c r="AI579" s="100"/>
      <c r="AM579" s="51"/>
      <c r="AN579" s="53"/>
    </row>
    <row r="580" spans="1:40" ht="12.75" customHeight="1">
      <c r="A580" s="537" t="s">
        <v>27</v>
      </c>
      <c r="B580" s="537"/>
      <c r="C580" s="72"/>
      <c r="D580" s="73">
        <f>SUM(D581:D583)</f>
        <v>478.92229</v>
      </c>
      <c r="E580" s="73">
        <f>SUM(E581:E583)</f>
        <v>0</v>
      </c>
      <c r="F580" s="73">
        <f>SUM(F581:F583)</f>
        <v>0</v>
      </c>
      <c r="G580" s="73">
        <f>SUM(G581:G583)</f>
        <v>478.92229</v>
      </c>
      <c r="H580" s="73">
        <f>SUM(H581:H583)</f>
        <v>478.92229</v>
      </c>
      <c r="I580" s="98"/>
      <c r="J580" s="548"/>
      <c r="K580" s="568"/>
      <c r="L580" s="554"/>
      <c r="M580" s="554"/>
      <c r="N580" s="560"/>
      <c r="O580" s="561"/>
      <c r="P580" s="95"/>
      <c r="Q580" s="96"/>
      <c r="R580" s="96"/>
      <c r="S580" s="96"/>
      <c r="T580" s="96"/>
      <c r="U580" s="96"/>
      <c r="V580" s="96"/>
      <c r="W580" s="96"/>
      <c r="X580" s="96"/>
      <c r="Y580" s="96"/>
      <c r="Z580" s="96"/>
      <c r="AA580" s="96"/>
      <c r="AB580" s="96"/>
      <c r="AC580" s="96"/>
      <c r="AD580" s="96"/>
      <c r="AE580" s="96"/>
      <c r="AF580" s="96"/>
      <c r="AG580" s="138"/>
      <c r="AH580" s="133"/>
      <c r="AI580" s="100"/>
      <c r="AM580" s="51"/>
      <c r="AN580" s="53"/>
    </row>
    <row r="581" spans="1:40" ht="12.75" customHeight="1" hidden="1">
      <c r="A581" s="537" t="s">
        <v>28</v>
      </c>
      <c r="B581" s="537"/>
      <c r="C581" s="72"/>
      <c r="D581" s="73"/>
      <c r="E581" s="73"/>
      <c r="F581" s="73"/>
      <c r="G581" s="73"/>
      <c r="H581" s="73"/>
      <c r="I581" s="98"/>
      <c r="J581" s="548"/>
      <c r="K581" s="568"/>
      <c r="L581" s="554"/>
      <c r="M581" s="554"/>
      <c r="N581" s="560"/>
      <c r="O581" s="561"/>
      <c r="P581" s="95"/>
      <c r="Q581" s="96"/>
      <c r="R581" s="96"/>
      <c r="S581" s="96"/>
      <c r="T581" s="96"/>
      <c r="U581" s="96"/>
      <c r="V581" s="96"/>
      <c r="W581" s="96"/>
      <c r="X581" s="96"/>
      <c r="Y581" s="96"/>
      <c r="Z581" s="96"/>
      <c r="AA581" s="96"/>
      <c r="AB581" s="96"/>
      <c r="AC581" s="96"/>
      <c r="AD581" s="96"/>
      <c r="AE581" s="96"/>
      <c r="AF581" s="96"/>
      <c r="AG581" s="138"/>
      <c r="AH581" s="133"/>
      <c r="AI581" s="100"/>
      <c r="AM581" s="51"/>
      <c r="AN581" s="53" t="e">
        <f>(H581/D581)*100</f>
        <v>#DIV/0!</v>
      </c>
    </row>
    <row r="582" spans="1:40" ht="12.75" customHeight="1">
      <c r="A582" s="537" t="s">
        <v>29</v>
      </c>
      <c r="B582" s="537"/>
      <c r="C582" s="72"/>
      <c r="D582" s="73">
        <v>478.92229</v>
      </c>
      <c r="E582" s="73"/>
      <c r="F582" s="73"/>
      <c r="G582" s="73">
        <v>478.92229</v>
      </c>
      <c r="H582" s="73">
        <v>478.92229</v>
      </c>
      <c r="I582" s="98"/>
      <c r="J582" s="548"/>
      <c r="K582" s="568"/>
      <c r="L582" s="554"/>
      <c r="M582" s="554"/>
      <c r="N582" s="560"/>
      <c r="O582" s="561"/>
      <c r="P582" s="95"/>
      <c r="Q582" s="96"/>
      <c r="R582" s="96"/>
      <c r="S582" s="96"/>
      <c r="T582" s="96"/>
      <c r="U582" s="96"/>
      <c r="V582" s="96"/>
      <c r="W582" s="96"/>
      <c r="X582" s="96"/>
      <c r="Y582" s="96"/>
      <c r="Z582" s="96"/>
      <c r="AA582" s="96"/>
      <c r="AB582" s="96"/>
      <c r="AC582" s="96"/>
      <c r="AD582" s="96"/>
      <c r="AE582" s="96"/>
      <c r="AF582" s="96"/>
      <c r="AG582" s="138"/>
      <c r="AH582" s="133"/>
      <c r="AI582" s="100"/>
      <c r="AM582" s="51"/>
      <c r="AN582" s="53">
        <f>(H582/D582)*100</f>
        <v>100</v>
      </c>
    </row>
    <row r="583" spans="1:40" ht="12.75" customHeight="1" hidden="1">
      <c r="A583" s="537" t="s">
        <v>30</v>
      </c>
      <c r="B583" s="537"/>
      <c r="C583" s="72"/>
      <c r="D583" s="73"/>
      <c r="E583" s="73"/>
      <c r="F583" s="73"/>
      <c r="G583" s="73"/>
      <c r="H583" s="73"/>
      <c r="I583" s="98"/>
      <c r="J583" s="548"/>
      <c r="K583" s="31"/>
      <c r="L583" s="36"/>
      <c r="M583" s="36"/>
      <c r="N583" s="76"/>
      <c r="O583" s="77"/>
      <c r="P583" s="95"/>
      <c r="Q583" s="96"/>
      <c r="R583" s="96"/>
      <c r="S583" s="96"/>
      <c r="T583" s="96"/>
      <c r="U583" s="96"/>
      <c r="V583" s="96"/>
      <c r="W583" s="96"/>
      <c r="X583" s="96"/>
      <c r="Y583" s="96"/>
      <c r="Z583" s="96"/>
      <c r="AA583" s="96"/>
      <c r="AB583" s="96"/>
      <c r="AC583" s="96"/>
      <c r="AD583" s="96"/>
      <c r="AE583" s="96"/>
      <c r="AF583" s="96"/>
      <c r="AG583" s="138"/>
      <c r="AH583" s="133"/>
      <c r="AI583" s="100"/>
      <c r="AM583" s="51"/>
      <c r="AN583" s="53" t="e">
        <f>(H583/D583)*100</f>
        <v>#DIV/0!</v>
      </c>
    </row>
    <row r="584" spans="1:40" ht="12.75" customHeight="1" hidden="1">
      <c r="A584" s="150"/>
      <c r="B584" s="120" t="s">
        <v>375</v>
      </c>
      <c r="C584" s="72"/>
      <c r="D584" s="29" t="s">
        <v>34</v>
      </c>
      <c r="E584" s="29" t="s">
        <v>34</v>
      </c>
      <c r="F584" s="29" t="s">
        <v>34</v>
      </c>
      <c r="G584" s="28" t="s">
        <v>34</v>
      </c>
      <c r="H584" s="28" t="s">
        <v>34</v>
      </c>
      <c r="I584" s="98"/>
      <c r="J584" s="101" t="s">
        <v>289</v>
      </c>
      <c r="K584" s="31"/>
      <c r="L584" s="109" t="s">
        <v>34</v>
      </c>
      <c r="M584" s="36" t="s">
        <v>298</v>
      </c>
      <c r="N584" s="76"/>
      <c r="O584" s="77"/>
      <c r="P584" s="95"/>
      <c r="Q584" s="96"/>
      <c r="R584" s="96"/>
      <c r="S584" s="96"/>
      <c r="T584" s="96"/>
      <c r="U584" s="96"/>
      <c r="V584" s="96"/>
      <c r="W584" s="96"/>
      <c r="X584" s="96"/>
      <c r="Y584" s="96"/>
      <c r="Z584" s="96"/>
      <c r="AA584" s="96"/>
      <c r="AB584" s="96"/>
      <c r="AC584" s="96"/>
      <c r="AD584" s="96"/>
      <c r="AE584" s="96"/>
      <c r="AF584" s="96"/>
      <c r="AG584" s="138"/>
      <c r="AH584" s="133"/>
      <c r="AI584" s="100"/>
      <c r="AM584" s="51"/>
      <c r="AN584" s="53" t="e">
        <f>(H584/D584)*100</f>
        <v>#VALUE!</v>
      </c>
    </row>
    <row r="585" spans="1:40" ht="42.75" customHeight="1">
      <c r="A585" s="140"/>
      <c r="B585" s="137" t="s">
        <v>376</v>
      </c>
      <c r="C585" s="72"/>
      <c r="D585" s="29" t="s">
        <v>34</v>
      </c>
      <c r="E585" s="29" t="s">
        <v>34</v>
      </c>
      <c r="F585" s="29" t="s">
        <v>34</v>
      </c>
      <c r="G585" s="28" t="s">
        <v>34</v>
      </c>
      <c r="H585" s="28" t="s">
        <v>34</v>
      </c>
      <c r="I585" s="98"/>
      <c r="J585" s="101" t="s">
        <v>289</v>
      </c>
      <c r="K585" s="31" t="s">
        <v>34</v>
      </c>
      <c r="L585" s="109" t="s">
        <v>34</v>
      </c>
      <c r="M585" s="36" t="s">
        <v>123</v>
      </c>
      <c r="N585" s="76"/>
      <c r="O585" s="77"/>
      <c r="P585" s="95"/>
      <c r="Q585" s="96"/>
      <c r="R585" s="96"/>
      <c r="S585" s="96"/>
      <c r="T585" s="96"/>
      <c r="U585" s="96"/>
      <c r="V585" s="96"/>
      <c r="W585" s="96"/>
      <c r="X585" s="96"/>
      <c r="Y585" s="96"/>
      <c r="Z585" s="96"/>
      <c r="AA585" s="96"/>
      <c r="AB585" s="96"/>
      <c r="AC585" s="96"/>
      <c r="AD585" s="96"/>
      <c r="AE585" s="96"/>
      <c r="AF585" s="96"/>
      <c r="AG585" s="138"/>
      <c r="AH585" s="133"/>
      <c r="AI585" s="100"/>
      <c r="AJ585" s="148"/>
      <c r="AM585" s="51"/>
      <c r="AN585" s="53"/>
    </row>
    <row r="586" spans="1:40" ht="35.25" customHeight="1">
      <c r="A586" s="150"/>
      <c r="B586" s="137" t="s">
        <v>377</v>
      </c>
      <c r="C586" s="72"/>
      <c r="D586" s="29" t="s">
        <v>34</v>
      </c>
      <c r="E586" s="29" t="s">
        <v>34</v>
      </c>
      <c r="F586" s="29" t="s">
        <v>34</v>
      </c>
      <c r="G586" s="28" t="s">
        <v>34</v>
      </c>
      <c r="H586" s="28" t="s">
        <v>34</v>
      </c>
      <c r="I586" s="98"/>
      <c r="J586" s="101" t="s">
        <v>289</v>
      </c>
      <c r="K586" s="31" t="s">
        <v>34</v>
      </c>
      <c r="L586" s="109" t="s">
        <v>34</v>
      </c>
      <c r="M586" s="36" t="s">
        <v>49</v>
      </c>
      <c r="N586" s="76"/>
      <c r="O586" s="77"/>
      <c r="P586" s="95"/>
      <c r="Q586" s="96"/>
      <c r="R586" s="96"/>
      <c r="S586" s="96"/>
      <c r="T586" s="96"/>
      <c r="U586" s="96"/>
      <c r="V586" s="96"/>
      <c r="W586" s="96"/>
      <c r="X586" s="96"/>
      <c r="Y586" s="96"/>
      <c r="Z586" s="96"/>
      <c r="AA586" s="96"/>
      <c r="AB586" s="96"/>
      <c r="AC586" s="96"/>
      <c r="AD586" s="96"/>
      <c r="AE586" s="96"/>
      <c r="AF586" s="96"/>
      <c r="AG586" s="138"/>
      <c r="AH586" s="133"/>
      <c r="AI586" s="100"/>
      <c r="AM586" s="51"/>
      <c r="AN586" s="53"/>
    </row>
    <row r="587" spans="1:40" ht="50.25" customHeight="1">
      <c r="A587" s="70" t="s">
        <v>378</v>
      </c>
      <c r="B587" s="71" t="s">
        <v>379</v>
      </c>
      <c r="C587" s="72"/>
      <c r="D587" s="73"/>
      <c r="E587" s="73"/>
      <c r="F587" s="73"/>
      <c r="G587" s="73"/>
      <c r="H587" s="73"/>
      <c r="I587" s="541" t="s">
        <v>126</v>
      </c>
      <c r="J587" s="548" t="s">
        <v>54</v>
      </c>
      <c r="K587" s="548" t="s">
        <v>1121</v>
      </c>
      <c r="L587" s="554" t="s">
        <v>48</v>
      </c>
      <c r="M587" s="554" t="s">
        <v>49</v>
      </c>
      <c r="N587" s="560">
        <v>68613.35392</v>
      </c>
      <c r="O587" s="561"/>
      <c r="P587" s="78" t="s">
        <v>50</v>
      </c>
      <c r="Q587" s="79" t="s">
        <v>50</v>
      </c>
      <c r="R587" s="79" t="s">
        <v>50</v>
      </c>
      <c r="S587" s="79" t="s">
        <v>50</v>
      </c>
      <c r="T587" s="79" t="s">
        <v>50</v>
      </c>
      <c r="U587" s="79" t="s">
        <v>50</v>
      </c>
      <c r="V587" s="79" t="s">
        <v>50</v>
      </c>
      <c r="W587" s="79" t="s">
        <v>50</v>
      </c>
      <c r="X587" s="79" t="s">
        <v>50</v>
      </c>
      <c r="Y587" s="79" t="s">
        <v>50</v>
      </c>
      <c r="Z587" s="79" t="s">
        <v>50</v>
      </c>
      <c r="AA587" s="79" t="s">
        <v>50</v>
      </c>
      <c r="AB587" s="79" t="s">
        <v>50</v>
      </c>
      <c r="AC587" s="79" t="s">
        <v>50</v>
      </c>
      <c r="AD587" s="79" t="s">
        <v>50</v>
      </c>
      <c r="AE587" s="79" t="s">
        <v>50</v>
      </c>
      <c r="AF587" s="79" t="s">
        <v>50</v>
      </c>
      <c r="AG587" s="80" t="s">
        <v>50</v>
      </c>
      <c r="AH587" s="133"/>
      <c r="AI587" s="100"/>
      <c r="AM587" s="51"/>
      <c r="AN587" s="53"/>
    </row>
    <row r="588" spans="1:40" ht="54.75" customHeight="1">
      <c r="A588" s="537" t="s">
        <v>27</v>
      </c>
      <c r="B588" s="537"/>
      <c r="C588" s="72">
        <f aca="true" t="shared" si="73" ref="C588:H588">SUM(C589:C593)</f>
        <v>70196.63339</v>
      </c>
      <c r="D588" s="73">
        <f t="shared" si="73"/>
        <v>70196.63339</v>
      </c>
      <c r="E588" s="73">
        <f t="shared" si="73"/>
        <v>0</v>
      </c>
      <c r="F588" s="73">
        <f t="shared" si="73"/>
        <v>0</v>
      </c>
      <c r="G588" s="73">
        <f t="shared" si="73"/>
        <v>68810.25227</v>
      </c>
      <c r="H588" s="73">
        <f t="shared" si="73"/>
        <v>68810.25227</v>
      </c>
      <c r="I588" s="541"/>
      <c r="J588" s="548"/>
      <c r="K588" s="548"/>
      <c r="L588" s="554"/>
      <c r="M588" s="554"/>
      <c r="N588" s="560"/>
      <c r="O588" s="561"/>
      <c r="P588" s="83"/>
      <c r="Q588" s="84"/>
      <c r="R588" s="84"/>
      <c r="S588" s="84"/>
      <c r="T588" s="84"/>
      <c r="U588" s="84"/>
      <c r="V588" s="84"/>
      <c r="W588" s="84"/>
      <c r="X588" s="84"/>
      <c r="Y588" s="84"/>
      <c r="Z588" s="84"/>
      <c r="AA588" s="84"/>
      <c r="AB588" s="84"/>
      <c r="AC588" s="84"/>
      <c r="AD588" s="84"/>
      <c r="AE588" s="84"/>
      <c r="AF588" s="84"/>
      <c r="AG588" s="85"/>
      <c r="AH588" s="133"/>
      <c r="AI588" s="100"/>
      <c r="AM588" s="51"/>
      <c r="AN588" s="53"/>
    </row>
    <row r="589" spans="1:40" ht="12.75" customHeight="1">
      <c r="A589" s="537" t="s">
        <v>28</v>
      </c>
      <c r="B589" s="537"/>
      <c r="C589" s="72">
        <f>SUM(D589:F589)</f>
        <v>0</v>
      </c>
      <c r="D589" s="73"/>
      <c r="E589" s="73"/>
      <c r="F589" s="73"/>
      <c r="G589" s="73"/>
      <c r="H589" s="73"/>
      <c r="I589" s="541"/>
      <c r="J589" s="548"/>
      <c r="K589" s="548"/>
      <c r="L589" s="554"/>
      <c r="M589" s="554"/>
      <c r="N589" s="560"/>
      <c r="O589" s="561"/>
      <c r="P589" s="83"/>
      <c r="Q589" s="84"/>
      <c r="R589" s="84"/>
      <c r="S589" s="84"/>
      <c r="T589" s="84"/>
      <c r="U589" s="84"/>
      <c r="V589" s="84"/>
      <c r="W589" s="84"/>
      <c r="X589" s="84"/>
      <c r="Y589" s="84"/>
      <c r="Z589" s="84"/>
      <c r="AA589" s="84"/>
      <c r="AB589" s="84"/>
      <c r="AC589" s="84"/>
      <c r="AD589" s="84"/>
      <c r="AE589" s="84"/>
      <c r="AF589" s="84"/>
      <c r="AG589" s="85"/>
      <c r="AH589" s="133"/>
      <c r="AI589" s="100"/>
      <c r="AM589" s="51"/>
      <c r="AN589" s="53"/>
    </row>
    <row r="590" spans="1:40" ht="12.75" customHeight="1">
      <c r="A590" s="537" t="s">
        <v>29</v>
      </c>
      <c r="B590" s="537"/>
      <c r="C590" s="72">
        <f>SUM(D590:F590)</f>
        <v>70196.63339</v>
      </c>
      <c r="D590" s="73">
        <v>70196.63339</v>
      </c>
      <c r="E590" s="73"/>
      <c r="F590" s="73"/>
      <c r="G590" s="73">
        <v>68810.25227</v>
      </c>
      <c r="H590" s="73">
        <f>68677.76438+43.82789+88.66</f>
        <v>68810.25227</v>
      </c>
      <c r="I590" s="541"/>
      <c r="J590" s="548"/>
      <c r="K590" s="548"/>
      <c r="L590" s="554"/>
      <c r="M590" s="554"/>
      <c r="N590" s="560"/>
      <c r="O590" s="561"/>
      <c r="P590" s="83"/>
      <c r="Q590" s="84"/>
      <c r="R590" s="84"/>
      <c r="S590" s="84"/>
      <c r="T590" s="84"/>
      <c r="U590" s="84"/>
      <c r="V590" s="84"/>
      <c r="W590" s="84"/>
      <c r="X590" s="84"/>
      <c r="Y590" s="84"/>
      <c r="Z590" s="84"/>
      <c r="AA590" s="84"/>
      <c r="AB590" s="84"/>
      <c r="AC590" s="84"/>
      <c r="AD590" s="84"/>
      <c r="AE590" s="84"/>
      <c r="AF590" s="84"/>
      <c r="AG590" s="85"/>
      <c r="AH590" s="133"/>
      <c r="AI590" s="100"/>
      <c r="AM590" s="51"/>
      <c r="AN590" s="53">
        <f>(H590/D590)*100</f>
        <v>98.02500340394172</v>
      </c>
    </row>
    <row r="591" spans="1:40" ht="12.75" customHeight="1" hidden="1">
      <c r="A591" s="537" t="s">
        <v>30</v>
      </c>
      <c r="B591" s="537"/>
      <c r="C591" s="72">
        <f>SUM(D591:F591)</f>
        <v>0</v>
      </c>
      <c r="D591" s="73"/>
      <c r="E591" s="73"/>
      <c r="F591" s="73"/>
      <c r="G591" s="29"/>
      <c r="H591" s="73"/>
      <c r="I591" s="541"/>
      <c r="J591" s="548"/>
      <c r="K591" s="548"/>
      <c r="L591" s="36"/>
      <c r="M591" s="36"/>
      <c r="N591" s="560"/>
      <c r="O591" s="561"/>
      <c r="P591" s="83"/>
      <c r="Q591" s="84"/>
      <c r="R591" s="84"/>
      <c r="S591" s="84"/>
      <c r="T591" s="84"/>
      <c r="U591" s="84"/>
      <c r="V591" s="84"/>
      <c r="W591" s="84"/>
      <c r="X591" s="84"/>
      <c r="Y591" s="84"/>
      <c r="Z591" s="84"/>
      <c r="AA591" s="84"/>
      <c r="AB591" s="84"/>
      <c r="AC591" s="84"/>
      <c r="AD591" s="84"/>
      <c r="AE591" s="84"/>
      <c r="AF591" s="84"/>
      <c r="AG591" s="85"/>
      <c r="AH591" s="133"/>
      <c r="AI591" s="100"/>
      <c r="AM591" s="51"/>
      <c r="AN591" s="53" t="e">
        <f>(H591/D591)*100</f>
        <v>#DIV/0!</v>
      </c>
    </row>
    <row r="592" spans="1:40" ht="12.75" customHeight="1" hidden="1">
      <c r="A592" s="537" t="s">
        <v>39</v>
      </c>
      <c r="B592" s="537"/>
      <c r="C592" s="72">
        <f>SUM(D592:F592)</f>
        <v>0</v>
      </c>
      <c r="D592" s="73"/>
      <c r="E592" s="73"/>
      <c r="F592" s="73"/>
      <c r="G592" s="73"/>
      <c r="H592" s="73"/>
      <c r="I592" s="98"/>
      <c r="J592" s="101"/>
      <c r="K592" s="31"/>
      <c r="L592" s="36"/>
      <c r="M592" s="36"/>
      <c r="N592" s="76"/>
      <c r="O592" s="77"/>
      <c r="P592" s="83"/>
      <c r="Q592" s="84"/>
      <c r="R592" s="84"/>
      <c r="S592" s="84"/>
      <c r="T592" s="84"/>
      <c r="U592" s="84"/>
      <c r="V592" s="84"/>
      <c r="W592" s="84"/>
      <c r="X592" s="84"/>
      <c r="Y592" s="84"/>
      <c r="Z592" s="84"/>
      <c r="AA592" s="84"/>
      <c r="AB592" s="84"/>
      <c r="AC592" s="84"/>
      <c r="AD592" s="84"/>
      <c r="AE592" s="84"/>
      <c r="AF592" s="84"/>
      <c r="AG592" s="85"/>
      <c r="AH592" s="133"/>
      <c r="AI592" s="100"/>
      <c r="AM592" s="51"/>
      <c r="AN592" s="53" t="e">
        <f>(H592/D592)*100</f>
        <v>#DIV/0!</v>
      </c>
    </row>
    <row r="593" spans="1:40" ht="12.75" customHeight="1" hidden="1">
      <c r="A593" s="537" t="s">
        <v>40</v>
      </c>
      <c r="B593" s="537"/>
      <c r="C593" s="72">
        <f>SUM(D593:F593)</f>
        <v>0</v>
      </c>
      <c r="D593" s="73"/>
      <c r="E593" s="73"/>
      <c r="F593" s="73"/>
      <c r="G593" s="73"/>
      <c r="H593" s="73"/>
      <c r="I593" s="98"/>
      <c r="J593" s="101"/>
      <c r="K593" s="31"/>
      <c r="L593" s="36"/>
      <c r="M593" s="36"/>
      <c r="N593" s="76"/>
      <c r="O593" s="77"/>
      <c r="P593" s="86"/>
      <c r="Q593" s="87"/>
      <c r="R593" s="87"/>
      <c r="S593" s="87"/>
      <c r="T593" s="87"/>
      <c r="U593" s="87"/>
      <c r="V593" s="87"/>
      <c r="W593" s="87"/>
      <c r="X593" s="87"/>
      <c r="Y593" s="87"/>
      <c r="Z593" s="87"/>
      <c r="AA593" s="87"/>
      <c r="AB593" s="87"/>
      <c r="AC593" s="87"/>
      <c r="AD593" s="87"/>
      <c r="AE593" s="87"/>
      <c r="AF593" s="87"/>
      <c r="AG593" s="88"/>
      <c r="AH593" s="133"/>
      <c r="AI593" s="100"/>
      <c r="AM593" s="51"/>
      <c r="AN593" s="53" t="e">
        <f>(H593/D593)*100</f>
        <v>#DIV/0!</v>
      </c>
    </row>
    <row r="594" spans="1:40" ht="39" customHeight="1">
      <c r="A594" s="70" t="s">
        <v>380</v>
      </c>
      <c r="B594" s="71" t="s">
        <v>381</v>
      </c>
      <c r="C594" s="72"/>
      <c r="D594" s="73"/>
      <c r="E594" s="73"/>
      <c r="F594" s="73"/>
      <c r="G594" s="73"/>
      <c r="H594" s="73"/>
      <c r="I594" s="98"/>
      <c r="J594" s="548" t="s">
        <v>54</v>
      </c>
      <c r="K594" s="698" t="s">
        <v>1119</v>
      </c>
      <c r="L594" s="554" t="s">
        <v>100</v>
      </c>
      <c r="M594" s="554" t="s">
        <v>49</v>
      </c>
      <c r="N594" s="560"/>
      <c r="O594" s="561"/>
      <c r="P594" s="95"/>
      <c r="Q594" s="96"/>
      <c r="R594" s="96"/>
      <c r="S594" s="96"/>
      <c r="T594" s="96"/>
      <c r="U594" s="96"/>
      <c r="V594" s="96"/>
      <c r="W594" s="96"/>
      <c r="X594" s="96"/>
      <c r="Y594" s="96"/>
      <c r="Z594" s="96"/>
      <c r="AA594" s="96"/>
      <c r="AB594" s="96"/>
      <c r="AC594" s="96"/>
      <c r="AD594" s="96"/>
      <c r="AE594" s="96"/>
      <c r="AF594" s="96"/>
      <c r="AG594" s="97"/>
      <c r="AH594" s="133"/>
      <c r="AI594" s="100"/>
      <c r="AM594" s="51"/>
      <c r="AN594" s="53"/>
    </row>
    <row r="595" spans="1:40" ht="12.75" customHeight="1">
      <c r="A595" s="537" t="s">
        <v>27</v>
      </c>
      <c r="B595" s="537"/>
      <c r="C595" s="72"/>
      <c r="D595" s="73">
        <f>SUM(D596:D598)</f>
        <v>40463.41353</v>
      </c>
      <c r="E595" s="73">
        <f>SUM(E596:E598)</f>
        <v>95060.0677</v>
      </c>
      <c r="F595" s="73">
        <f>SUM(F596:F598)</f>
        <v>95060.0677</v>
      </c>
      <c r="G595" s="73">
        <f>SUM(G596:G598)</f>
        <v>38152.27288</v>
      </c>
      <c r="H595" s="73">
        <f>SUM(H596:H598)</f>
        <v>38152.27288</v>
      </c>
      <c r="I595" s="98"/>
      <c r="J595" s="548"/>
      <c r="K595" s="699"/>
      <c r="L595" s="554"/>
      <c r="M595" s="554"/>
      <c r="N595" s="560"/>
      <c r="O595" s="561"/>
      <c r="P595" s="95"/>
      <c r="Q595" s="96"/>
      <c r="R595" s="96"/>
      <c r="S595" s="96"/>
      <c r="T595" s="96"/>
      <c r="U595" s="96"/>
      <c r="V595" s="96"/>
      <c r="W595" s="96"/>
      <c r="X595" s="96"/>
      <c r="Y595" s="96"/>
      <c r="Z595" s="96"/>
      <c r="AA595" s="96"/>
      <c r="AB595" s="96"/>
      <c r="AC595" s="96"/>
      <c r="AD595" s="96"/>
      <c r="AE595" s="96"/>
      <c r="AF595" s="96"/>
      <c r="AG595" s="97"/>
      <c r="AH595" s="133"/>
      <c r="AI595" s="100"/>
      <c r="AM595" s="51"/>
      <c r="AN595" s="53"/>
    </row>
    <row r="596" spans="1:40" ht="12.75" customHeight="1">
      <c r="A596" s="537" t="s">
        <v>28</v>
      </c>
      <c r="B596" s="537"/>
      <c r="C596" s="72"/>
      <c r="D596" s="73">
        <v>0</v>
      </c>
      <c r="E596" s="73"/>
      <c r="F596" s="73"/>
      <c r="G596" s="73">
        <v>0</v>
      </c>
      <c r="H596" s="73">
        <v>0</v>
      </c>
      <c r="I596" s="98"/>
      <c r="J596" s="548"/>
      <c r="K596" s="699"/>
      <c r="L596" s="554"/>
      <c r="M596" s="554"/>
      <c r="N596" s="560"/>
      <c r="O596" s="561"/>
      <c r="P596" s="95"/>
      <c r="Q596" s="96"/>
      <c r="R596" s="96"/>
      <c r="S596" s="96"/>
      <c r="T596" s="96"/>
      <c r="U596" s="96"/>
      <c r="V596" s="96"/>
      <c r="W596" s="96"/>
      <c r="X596" s="96"/>
      <c r="Y596" s="96"/>
      <c r="Z596" s="96"/>
      <c r="AA596" s="96"/>
      <c r="AB596" s="96"/>
      <c r="AC596" s="96"/>
      <c r="AD596" s="96"/>
      <c r="AE596" s="96"/>
      <c r="AF596" s="96"/>
      <c r="AG596" s="97"/>
      <c r="AH596" s="133"/>
      <c r="AI596" s="100"/>
      <c r="AM596" s="51"/>
      <c r="AN596" s="53"/>
    </row>
    <row r="597" spans="1:40" ht="12.75" customHeight="1">
      <c r="A597" s="537" t="s">
        <v>29</v>
      </c>
      <c r="B597" s="537"/>
      <c r="C597" s="72"/>
      <c r="D597" s="73">
        <v>40463.41353</v>
      </c>
      <c r="E597" s="73">
        <v>95060.0677</v>
      </c>
      <c r="F597" s="73">
        <v>95060.0677</v>
      </c>
      <c r="G597" s="73">
        <v>38152.27288</v>
      </c>
      <c r="H597" s="73">
        <f>G597</f>
        <v>38152.27288</v>
      </c>
      <c r="I597" s="98"/>
      <c r="J597" s="548"/>
      <c r="K597" s="699"/>
      <c r="L597" s="554"/>
      <c r="M597" s="554"/>
      <c r="N597" s="560"/>
      <c r="O597" s="561"/>
      <c r="P597" s="95"/>
      <c r="Q597" s="96"/>
      <c r="R597" s="96"/>
      <c r="S597" s="96"/>
      <c r="T597" s="96"/>
      <c r="U597" s="96"/>
      <c r="V597" s="96"/>
      <c r="W597" s="96"/>
      <c r="X597" s="96"/>
      <c r="Y597" s="96"/>
      <c r="Z597" s="96"/>
      <c r="AA597" s="96"/>
      <c r="AB597" s="96"/>
      <c r="AC597" s="96"/>
      <c r="AD597" s="96"/>
      <c r="AE597" s="96"/>
      <c r="AF597" s="96"/>
      <c r="AG597" s="97"/>
      <c r="AH597" s="133"/>
      <c r="AI597" s="100"/>
      <c r="AM597" s="51"/>
      <c r="AN597" s="53">
        <f>(H597/D597)*100</f>
        <v>94.288320118404</v>
      </c>
    </row>
    <row r="598" spans="1:40" ht="12.75" customHeight="1">
      <c r="A598" s="537" t="s">
        <v>30</v>
      </c>
      <c r="B598" s="537"/>
      <c r="C598" s="72"/>
      <c r="D598" s="73">
        <v>0</v>
      </c>
      <c r="E598" s="73"/>
      <c r="F598" s="73"/>
      <c r="G598" s="73">
        <v>0</v>
      </c>
      <c r="H598" s="73">
        <v>0</v>
      </c>
      <c r="I598" s="98"/>
      <c r="J598" s="548"/>
      <c r="K598" s="700"/>
      <c r="L598" s="554"/>
      <c r="M598" s="554"/>
      <c r="N598" s="560"/>
      <c r="O598" s="561"/>
      <c r="P598" s="95"/>
      <c r="Q598" s="96"/>
      <c r="R598" s="96"/>
      <c r="S598" s="96"/>
      <c r="T598" s="96"/>
      <c r="U598" s="96"/>
      <c r="V598" s="96"/>
      <c r="W598" s="96"/>
      <c r="X598" s="96"/>
      <c r="Y598" s="96"/>
      <c r="Z598" s="96"/>
      <c r="AA598" s="96"/>
      <c r="AB598" s="96"/>
      <c r="AC598" s="96"/>
      <c r="AD598" s="96"/>
      <c r="AE598" s="96"/>
      <c r="AF598" s="96"/>
      <c r="AG598" s="97"/>
      <c r="AH598" s="133"/>
      <c r="AI598" s="100"/>
      <c r="AM598" s="51"/>
      <c r="AN598" s="53"/>
    </row>
    <row r="599" spans="1:40" ht="22.5" customHeight="1">
      <c r="A599" s="70" t="s">
        <v>382</v>
      </c>
      <c r="B599" s="71" t="s">
        <v>383</v>
      </c>
      <c r="C599" s="72"/>
      <c r="D599" s="73"/>
      <c r="E599" s="73"/>
      <c r="F599" s="73"/>
      <c r="G599" s="73"/>
      <c r="H599" s="73"/>
      <c r="I599" s="98"/>
      <c r="J599" s="548" t="s">
        <v>289</v>
      </c>
      <c r="K599" s="568" t="s">
        <v>1120</v>
      </c>
      <c r="L599" s="554" t="s">
        <v>100</v>
      </c>
      <c r="M599" s="554" t="s">
        <v>49</v>
      </c>
      <c r="N599" s="560"/>
      <c r="O599" s="561"/>
      <c r="P599" s="95"/>
      <c r="Q599" s="96"/>
      <c r="R599" s="96"/>
      <c r="S599" s="96"/>
      <c r="T599" s="96"/>
      <c r="U599" s="96"/>
      <c r="V599" s="96"/>
      <c r="W599" s="96"/>
      <c r="X599" s="96"/>
      <c r="Y599" s="96"/>
      <c r="Z599" s="96"/>
      <c r="AA599" s="96"/>
      <c r="AB599" s="96"/>
      <c r="AC599" s="96"/>
      <c r="AD599" s="96"/>
      <c r="AE599" s="96"/>
      <c r="AF599" s="96"/>
      <c r="AG599" s="97"/>
      <c r="AH599" s="133"/>
      <c r="AI599" s="100"/>
      <c r="AM599" s="51"/>
      <c r="AN599" s="53"/>
    </row>
    <row r="600" spans="1:40" ht="12.75" customHeight="1">
      <c r="A600" s="537" t="s">
        <v>27</v>
      </c>
      <c r="B600" s="537"/>
      <c r="C600" s="72"/>
      <c r="D600" s="73">
        <f aca="true" t="shared" si="74" ref="D600:I600">SUM(D601:D603)</f>
        <v>4907.0064</v>
      </c>
      <c r="E600" s="73">
        <f t="shared" si="74"/>
        <v>4907.0064</v>
      </c>
      <c r="F600" s="73">
        <f t="shared" si="74"/>
        <v>4907.0064</v>
      </c>
      <c r="G600" s="73">
        <f t="shared" si="74"/>
        <v>4907.0064</v>
      </c>
      <c r="H600" s="73">
        <f t="shared" si="74"/>
        <v>4907.0064</v>
      </c>
      <c r="I600" s="72">
        <f t="shared" si="74"/>
        <v>0</v>
      </c>
      <c r="J600" s="548"/>
      <c r="K600" s="568"/>
      <c r="L600" s="554"/>
      <c r="M600" s="554"/>
      <c r="N600" s="560"/>
      <c r="O600" s="561"/>
      <c r="P600" s="95"/>
      <c r="Q600" s="96"/>
      <c r="R600" s="96"/>
      <c r="S600" s="96"/>
      <c r="T600" s="96"/>
      <c r="U600" s="96"/>
      <c r="V600" s="96"/>
      <c r="W600" s="96"/>
      <c r="X600" s="96"/>
      <c r="Y600" s="96"/>
      <c r="Z600" s="96"/>
      <c r="AA600" s="96"/>
      <c r="AB600" s="96"/>
      <c r="AC600" s="96"/>
      <c r="AD600" s="96"/>
      <c r="AE600" s="96"/>
      <c r="AF600" s="96"/>
      <c r="AG600" s="97"/>
      <c r="AH600" s="133"/>
      <c r="AI600" s="100"/>
      <c r="AM600" s="51"/>
      <c r="AN600" s="53"/>
    </row>
    <row r="601" spans="1:40" ht="12.75" customHeight="1" hidden="1">
      <c r="A601" s="537" t="s">
        <v>28</v>
      </c>
      <c r="B601" s="537"/>
      <c r="C601" s="72"/>
      <c r="D601" s="73"/>
      <c r="E601" s="73"/>
      <c r="F601" s="73"/>
      <c r="G601" s="73"/>
      <c r="H601" s="73"/>
      <c r="I601" s="98"/>
      <c r="J601" s="548"/>
      <c r="K601" s="568"/>
      <c r="L601" s="554"/>
      <c r="M601" s="554"/>
      <c r="N601" s="560"/>
      <c r="O601" s="561"/>
      <c r="P601" s="95"/>
      <c r="Q601" s="96"/>
      <c r="R601" s="96"/>
      <c r="S601" s="96"/>
      <c r="T601" s="96"/>
      <c r="U601" s="96"/>
      <c r="V601" s="96"/>
      <c r="W601" s="96"/>
      <c r="X601" s="96"/>
      <c r="Y601" s="96"/>
      <c r="Z601" s="96"/>
      <c r="AA601" s="96"/>
      <c r="AB601" s="96"/>
      <c r="AC601" s="96"/>
      <c r="AD601" s="96"/>
      <c r="AE601" s="96"/>
      <c r="AF601" s="96"/>
      <c r="AG601" s="97"/>
      <c r="AH601" s="133"/>
      <c r="AI601" s="100"/>
      <c r="AM601" s="51"/>
      <c r="AN601" s="53"/>
    </row>
    <row r="602" spans="1:40" ht="12.75" customHeight="1">
      <c r="A602" s="537" t="s">
        <v>29</v>
      </c>
      <c r="B602" s="537"/>
      <c r="C602" s="72"/>
      <c r="D602" s="73">
        <v>4907.0064</v>
      </c>
      <c r="E602" s="73">
        <v>4907.0064</v>
      </c>
      <c r="F602" s="73">
        <v>4907.0064</v>
      </c>
      <c r="G602" s="73">
        <v>4907.0064</v>
      </c>
      <c r="H602" s="73">
        <v>4907.0064</v>
      </c>
      <c r="I602" s="98"/>
      <c r="J602" s="548"/>
      <c r="K602" s="568"/>
      <c r="L602" s="554"/>
      <c r="M602" s="554"/>
      <c r="N602" s="560"/>
      <c r="O602" s="561"/>
      <c r="P602" s="95"/>
      <c r="Q602" s="96"/>
      <c r="R602" s="96"/>
      <c r="S602" s="96"/>
      <c r="T602" s="96"/>
      <c r="U602" s="96"/>
      <c r="V602" s="96"/>
      <c r="W602" s="96"/>
      <c r="X602" s="96"/>
      <c r="Y602" s="96"/>
      <c r="Z602" s="96"/>
      <c r="AA602" s="96"/>
      <c r="AB602" s="96"/>
      <c r="AC602" s="96"/>
      <c r="AD602" s="96"/>
      <c r="AE602" s="96"/>
      <c r="AF602" s="96"/>
      <c r="AG602" s="97"/>
      <c r="AH602" s="133"/>
      <c r="AI602" s="100"/>
      <c r="AM602" s="51"/>
      <c r="AN602" s="53"/>
    </row>
    <row r="603" spans="1:40" ht="12.75" customHeight="1" hidden="1">
      <c r="A603" s="537" t="s">
        <v>30</v>
      </c>
      <c r="B603" s="537"/>
      <c r="C603" s="72"/>
      <c r="D603" s="73"/>
      <c r="E603" s="73"/>
      <c r="F603" s="73"/>
      <c r="G603" s="73"/>
      <c r="H603" s="73"/>
      <c r="I603" s="98"/>
      <c r="J603" s="548"/>
      <c r="K603" s="31"/>
      <c r="L603" s="36"/>
      <c r="M603" s="36"/>
      <c r="N603" s="76"/>
      <c r="O603" s="77"/>
      <c r="P603" s="95"/>
      <c r="Q603" s="96"/>
      <c r="R603" s="96"/>
      <c r="S603" s="96"/>
      <c r="T603" s="96"/>
      <c r="U603" s="96"/>
      <c r="V603" s="96"/>
      <c r="W603" s="96"/>
      <c r="X603" s="96"/>
      <c r="Y603" s="96"/>
      <c r="Z603" s="96"/>
      <c r="AA603" s="96"/>
      <c r="AB603" s="96"/>
      <c r="AC603" s="96"/>
      <c r="AD603" s="96"/>
      <c r="AE603" s="96"/>
      <c r="AF603" s="96"/>
      <c r="AG603" s="97"/>
      <c r="AH603" s="133"/>
      <c r="AI603" s="100"/>
      <c r="AM603" s="51"/>
      <c r="AN603" s="53" t="e">
        <f>(H603/D603)*100</f>
        <v>#DIV/0!</v>
      </c>
    </row>
    <row r="604" spans="1:40" ht="59.25" customHeight="1">
      <c r="A604" s="70" t="s">
        <v>384</v>
      </c>
      <c r="B604" s="71" t="s">
        <v>385</v>
      </c>
      <c r="C604" s="72"/>
      <c r="D604" s="73"/>
      <c r="E604" s="73"/>
      <c r="F604" s="73"/>
      <c r="G604" s="73"/>
      <c r="H604" s="73"/>
      <c r="I604" s="98"/>
      <c r="J604" s="548" t="s">
        <v>54</v>
      </c>
      <c r="K604" s="548" t="s">
        <v>1122</v>
      </c>
      <c r="L604" s="554" t="s">
        <v>90</v>
      </c>
      <c r="M604" s="554" t="s">
        <v>49</v>
      </c>
      <c r="N604" s="560"/>
      <c r="O604" s="561"/>
      <c r="P604" s="95"/>
      <c r="Q604" s="96"/>
      <c r="R604" s="96"/>
      <c r="S604" s="96"/>
      <c r="T604" s="96"/>
      <c r="U604" s="96"/>
      <c r="V604" s="96"/>
      <c r="W604" s="96"/>
      <c r="X604" s="96"/>
      <c r="Y604" s="96"/>
      <c r="Z604" s="96"/>
      <c r="AA604" s="96"/>
      <c r="AB604" s="96"/>
      <c r="AC604" s="96"/>
      <c r="AD604" s="96"/>
      <c r="AE604" s="96"/>
      <c r="AF604" s="96"/>
      <c r="AG604" s="97"/>
      <c r="AH604" s="133"/>
      <c r="AI604" s="100"/>
      <c r="AJ604" s="151"/>
      <c r="AM604" s="51"/>
      <c r="AN604" s="53"/>
    </row>
    <row r="605" spans="1:40" ht="12.75" customHeight="1">
      <c r="A605" s="537" t="s">
        <v>27</v>
      </c>
      <c r="B605" s="537"/>
      <c r="C605" s="72"/>
      <c r="D605" s="73">
        <f>SUM(D606:D608)</f>
        <v>9833.086</v>
      </c>
      <c r="E605" s="73">
        <f>SUM(E606:E608)</f>
        <v>0</v>
      </c>
      <c r="F605" s="73">
        <f>SUM(F606:F608)</f>
        <v>0</v>
      </c>
      <c r="G605" s="73">
        <f>SUM(G606:G608)</f>
        <v>9833.086</v>
      </c>
      <c r="H605" s="73">
        <f>SUM(H606:H608)</f>
        <v>9833.086</v>
      </c>
      <c r="I605" s="98"/>
      <c r="J605" s="548"/>
      <c r="K605" s="548"/>
      <c r="L605" s="554"/>
      <c r="M605" s="554"/>
      <c r="N605" s="560"/>
      <c r="O605" s="561"/>
      <c r="P605" s="95"/>
      <c r="Q605" s="96"/>
      <c r="R605" s="96"/>
      <c r="S605" s="96"/>
      <c r="T605" s="96"/>
      <c r="U605" s="96"/>
      <c r="V605" s="96"/>
      <c r="W605" s="96"/>
      <c r="X605" s="96"/>
      <c r="Y605" s="96"/>
      <c r="Z605" s="96"/>
      <c r="AA605" s="96"/>
      <c r="AB605" s="96"/>
      <c r="AC605" s="96"/>
      <c r="AD605" s="96"/>
      <c r="AE605" s="96"/>
      <c r="AF605" s="96"/>
      <c r="AG605" s="97"/>
      <c r="AH605" s="133"/>
      <c r="AI605" s="100"/>
      <c r="AM605" s="51"/>
      <c r="AN605" s="53"/>
    </row>
    <row r="606" spans="1:40" ht="12.75" customHeight="1">
      <c r="A606" s="537" t="s">
        <v>28</v>
      </c>
      <c r="B606" s="537"/>
      <c r="C606" s="72"/>
      <c r="D606" s="73">
        <v>0</v>
      </c>
      <c r="E606" s="73"/>
      <c r="F606" s="73"/>
      <c r="G606" s="73">
        <v>0</v>
      </c>
      <c r="H606" s="73">
        <v>0</v>
      </c>
      <c r="I606" s="98"/>
      <c r="J606" s="548"/>
      <c r="K606" s="548"/>
      <c r="L606" s="554"/>
      <c r="M606" s="554"/>
      <c r="N606" s="560"/>
      <c r="O606" s="561"/>
      <c r="P606" s="95"/>
      <c r="Q606" s="96"/>
      <c r="R606" s="96"/>
      <c r="S606" s="96"/>
      <c r="T606" s="96"/>
      <c r="U606" s="96"/>
      <c r="V606" s="96"/>
      <c r="W606" s="96"/>
      <c r="X606" s="96"/>
      <c r="Y606" s="96"/>
      <c r="Z606" s="96"/>
      <c r="AA606" s="96"/>
      <c r="AB606" s="96"/>
      <c r="AC606" s="96"/>
      <c r="AD606" s="96"/>
      <c r="AE606" s="96"/>
      <c r="AF606" s="96"/>
      <c r="AG606" s="97"/>
      <c r="AH606" s="133"/>
      <c r="AI606" s="100"/>
      <c r="AM606" s="51"/>
      <c r="AN606" s="53"/>
    </row>
    <row r="607" spans="1:40" ht="12.75" customHeight="1">
      <c r="A607" s="537" t="s">
        <v>29</v>
      </c>
      <c r="B607" s="537"/>
      <c r="C607" s="72"/>
      <c r="D607" s="73">
        <v>9784.16517</v>
      </c>
      <c r="E607" s="73"/>
      <c r="F607" s="73"/>
      <c r="G607" s="73">
        <v>9784.16517</v>
      </c>
      <c r="H607" s="73">
        <f>G607</f>
        <v>9784.16517</v>
      </c>
      <c r="I607" s="98"/>
      <c r="J607" s="548"/>
      <c r="K607" s="548"/>
      <c r="L607" s="554"/>
      <c r="M607" s="554"/>
      <c r="N607" s="560"/>
      <c r="O607" s="561"/>
      <c r="P607" s="95"/>
      <c r="Q607" s="96"/>
      <c r="R607" s="96"/>
      <c r="S607" s="96"/>
      <c r="T607" s="96"/>
      <c r="U607" s="96"/>
      <c r="V607" s="96"/>
      <c r="W607" s="96"/>
      <c r="X607" s="96"/>
      <c r="Y607" s="96"/>
      <c r="Z607" s="96"/>
      <c r="AA607" s="96"/>
      <c r="AB607" s="96"/>
      <c r="AC607" s="96"/>
      <c r="AD607" s="96"/>
      <c r="AE607" s="96"/>
      <c r="AF607" s="96"/>
      <c r="AG607" s="97"/>
      <c r="AH607" s="133"/>
      <c r="AI607" s="100"/>
      <c r="AM607" s="51"/>
      <c r="AN607" s="53">
        <f aca="true" t="shared" si="75" ref="AN607:AN628">(H607/D607)*100</f>
        <v>100</v>
      </c>
    </row>
    <row r="608" spans="1:40" ht="12.75" customHeight="1">
      <c r="A608" s="537" t="s">
        <v>30</v>
      </c>
      <c r="B608" s="537"/>
      <c r="C608" s="72"/>
      <c r="D608" s="73">
        <v>48.92083</v>
      </c>
      <c r="E608" s="73"/>
      <c r="F608" s="73"/>
      <c r="G608" s="73">
        <v>48.92083</v>
      </c>
      <c r="H608" s="73">
        <v>48.92083</v>
      </c>
      <c r="I608" s="98"/>
      <c r="J608" s="548"/>
      <c r="K608" s="548"/>
      <c r="L608" s="554"/>
      <c r="M608" s="554"/>
      <c r="N608" s="560"/>
      <c r="O608" s="561"/>
      <c r="P608" s="95"/>
      <c r="Q608" s="96"/>
      <c r="R608" s="96"/>
      <c r="S608" s="96"/>
      <c r="T608" s="96"/>
      <c r="U608" s="96"/>
      <c r="V608" s="96"/>
      <c r="W608" s="96"/>
      <c r="X608" s="96"/>
      <c r="Y608" s="96"/>
      <c r="Z608" s="96"/>
      <c r="AA608" s="96"/>
      <c r="AB608" s="96"/>
      <c r="AC608" s="96"/>
      <c r="AD608" s="96"/>
      <c r="AE608" s="96"/>
      <c r="AF608" s="96"/>
      <c r="AG608" s="97"/>
      <c r="AH608" s="133"/>
      <c r="AI608" s="100"/>
      <c r="AM608" s="51"/>
      <c r="AN608" s="53">
        <f t="shared" si="75"/>
        <v>100</v>
      </c>
    </row>
    <row r="609" spans="1:40" ht="21.75" customHeight="1">
      <c r="A609" s="537" t="s">
        <v>31</v>
      </c>
      <c r="B609" s="537"/>
      <c r="C609" s="72"/>
      <c r="D609" s="73"/>
      <c r="E609" s="73"/>
      <c r="F609" s="73"/>
      <c r="G609" s="73"/>
      <c r="H609" s="73"/>
      <c r="I609" s="98"/>
      <c r="J609" s="548"/>
      <c r="K609" s="548"/>
      <c r="L609" s="554"/>
      <c r="M609" s="554"/>
      <c r="N609" s="560"/>
      <c r="O609" s="561"/>
      <c r="P609" s="95"/>
      <c r="Q609" s="96"/>
      <c r="R609" s="96"/>
      <c r="S609" s="96"/>
      <c r="T609" s="96"/>
      <c r="U609" s="96"/>
      <c r="V609" s="96"/>
      <c r="W609" s="96"/>
      <c r="X609" s="96"/>
      <c r="Y609" s="96"/>
      <c r="Z609" s="96"/>
      <c r="AA609" s="96"/>
      <c r="AB609" s="96"/>
      <c r="AC609" s="96"/>
      <c r="AD609" s="96"/>
      <c r="AE609" s="96"/>
      <c r="AF609" s="96"/>
      <c r="AG609" s="97"/>
      <c r="AH609" s="133"/>
      <c r="AI609" s="100"/>
      <c r="AM609" s="51"/>
      <c r="AN609" s="53" t="e">
        <f t="shared" si="75"/>
        <v>#DIV/0!</v>
      </c>
    </row>
    <row r="610" spans="1:40" ht="57" customHeight="1">
      <c r="A610" s="70" t="s">
        <v>387</v>
      </c>
      <c r="B610" s="71" t="s">
        <v>388</v>
      </c>
      <c r="C610" s="72"/>
      <c r="D610" s="73"/>
      <c r="E610" s="73"/>
      <c r="F610" s="73"/>
      <c r="G610" s="73"/>
      <c r="H610" s="73"/>
      <c r="I610" s="541" t="s">
        <v>342</v>
      </c>
      <c r="J610" s="548" t="s">
        <v>54</v>
      </c>
      <c r="K610" s="548" t="s">
        <v>389</v>
      </c>
      <c r="L610" s="554" t="s">
        <v>48</v>
      </c>
      <c r="M610" s="554" t="s">
        <v>49</v>
      </c>
      <c r="N610" s="560"/>
      <c r="O610" s="561"/>
      <c r="P610" s="78"/>
      <c r="Q610" s="79"/>
      <c r="R610" s="79"/>
      <c r="S610" s="79"/>
      <c r="T610" s="79" t="s">
        <v>50</v>
      </c>
      <c r="U610" s="79"/>
      <c r="V610" s="79"/>
      <c r="W610" s="79"/>
      <c r="X610" s="79"/>
      <c r="Y610" s="79" t="s">
        <v>50</v>
      </c>
      <c r="Z610" s="79"/>
      <c r="AA610" s="79"/>
      <c r="AB610" s="79"/>
      <c r="AC610" s="79" t="s">
        <v>50</v>
      </c>
      <c r="AD610" s="79"/>
      <c r="AE610" s="79"/>
      <c r="AF610" s="79"/>
      <c r="AG610" s="80" t="s">
        <v>50</v>
      </c>
      <c r="AH610" s="133"/>
      <c r="AI610" s="100"/>
      <c r="AM610" s="51"/>
      <c r="AN610" s="53" t="e">
        <f t="shared" si="75"/>
        <v>#DIV/0!</v>
      </c>
    </row>
    <row r="611" spans="1:40" ht="12.75" customHeight="1">
      <c r="A611" s="537" t="s">
        <v>27</v>
      </c>
      <c r="B611" s="537"/>
      <c r="C611" s="72">
        <f>SUM(C612:C616)</f>
        <v>6340.89236</v>
      </c>
      <c r="D611" s="73">
        <f>SUM(D612:D614)</f>
        <v>6340.89236</v>
      </c>
      <c r="E611" s="73">
        <f>SUM(E612:E614)</f>
        <v>0</v>
      </c>
      <c r="F611" s="73">
        <f>SUM(F612:F614)</f>
        <v>0</v>
      </c>
      <c r="G611" s="73">
        <f>SUM(G612:G614)</f>
        <v>6339.56931</v>
      </c>
      <c r="H611" s="73">
        <f>SUM(H612:H614)</f>
        <v>6339.56931</v>
      </c>
      <c r="I611" s="541"/>
      <c r="J611" s="548"/>
      <c r="K611" s="548"/>
      <c r="L611" s="554"/>
      <c r="M611" s="554"/>
      <c r="N611" s="560"/>
      <c r="O611" s="561"/>
      <c r="P611" s="83"/>
      <c r="Q611" s="84"/>
      <c r="R611" s="84"/>
      <c r="S611" s="84"/>
      <c r="T611" s="84"/>
      <c r="U611" s="84"/>
      <c r="V611" s="84"/>
      <c r="W611" s="84"/>
      <c r="X611" s="84"/>
      <c r="Y611" s="84"/>
      <c r="Z611" s="84"/>
      <c r="AA611" s="84"/>
      <c r="AB611" s="84"/>
      <c r="AC611" s="84"/>
      <c r="AD611" s="84"/>
      <c r="AE611" s="84"/>
      <c r="AF611" s="84"/>
      <c r="AG611" s="85"/>
      <c r="AH611" s="133"/>
      <c r="AI611" s="100"/>
      <c r="AM611" s="51"/>
      <c r="AN611" s="53">
        <f t="shared" si="75"/>
        <v>99.97913464028588</v>
      </c>
    </row>
    <row r="612" spans="1:40" ht="12.75" customHeight="1">
      <c r="A612" s="537" t="s">
        <v>28</v>
      </c>
      <c r="B612" s="537"/>
      <c r="C612" s="72">
        <f>SUM(D612:F612)</f>
        <v>0</v>
      </c>
      <c r="D612" s="73">
        <f aca="true" t="shared" si="76" ref="D612:H614">D617+D623</f>
        <v>0</v>
      </c>
      <c r="E612" s="73">
        <f t="shared" si="76"/>
        <v>0</v>
      </c>
      <c r="F612" s="73">
        <f t="shared" si="76"/>
        <v>0</v>
      </c>
      <c r="G612" s="73">
        <f t="shared" si="76"/>
        <v>0</v>
      </c>
      <c r="H612" s="73">
        <f t="shared" si="76"/>
        <v>0</v>
      </c>
      <c r="I612" s="541"/>
      <c r="J612" s="548"/>
      <c r="K612" s="548"/>
      <c r="L612" s="554"/>
      <c r="M612" s="554"/>
      <c r="N612" s="560"/>
      <c r="O612" s="561"/>
      <c r="P612" s="83"/>
      <c r="Q612" s="84"/>
      <c r="R612" s="84"/>
      <c r="S612" s="84"/>
      <c r="T612" s="84"/>
      <c r="U612" s="84"/>
      <c r="V612" s="84"/>
      <c r="W612" s="84"/>
      <c r="X612" s="84"/>
      <c r="Y612" s="84"/>
      <c r="Z612" s="84"/>
      <c r="AA612" s="84"/>
      <c r="AB612" s="84"/>
      <c r="AC612" s="84"/>
      <c r="AD612" s="84"/>
      <c r="AE612" s="84"/>
      <c r="AF612" s="84"/>
      <c r="AG612" s="85"/>
      <c r="AH612" s="133"/>
      <c r="AI612" s="100"/>
      <c r="AM612" s="51"/>
      <c r="AN612" s="53" t="e">
        <f t="shared" si="75"/>
        <v>#DIV/0!</v>
      </c>
    </row>
    <row r="613" spans="1:40" ht="12.75" customHeight="1">
      <c r="A613" s="537" t="s">
        <v>29</v>
      </c>
      <c r="B613" s="537"/>
      <c r="C613" s="72">
        <f>SUM(D613:F613)</f>
        <v>6340.89236</v>
      </c>
      <c r="D613" s="73">
        <v>6340.89236</v>
      </c>
      <c r="E613" s="73">
        <f t="shared" si="76"/>
        <v>0</v>
      </c>
      <c r="F613" s="73">
        <f t="shared" si="76"/>
        <v>0</v>
      </c>
      <c r="G613" s="73">
        <v>6339.56931</v>
      </c>
      <c r="H613" s="73">
        <f>G613</f>
        <v>6339.56931</v>
      </c>
      <c r="I613" s="541"/>
      <c r="J613" s="548"/>
      <c r="K613" s="548"/>
      <c r="L613" s="554"/>
      <c r="M613" s="554"/>
      <c r="N613" s="560"/>
      <c r="O613" s="561"/>
      <c r="P613" s="83"/>
      <c r="Q613" s="84"/>
      <c r="R613" s="84"/>
      <c r="S613" s="84"/>
      <c r="T613" s="84"/>
      <c r="U613" s="84"/>
      <c r="V613" s="84"/>
      <c r="W613" s="84"/>
      <c r="X613" s="84"/>
      <c r="Y613" s="84"/>
      <c r="Z613" s="84"/>
      <c r="AA613" s="84"/>
      <c r="AB613" s="84"/>
      <c r="AC613" s="84"/>
      <c r="AD613" s="84"/>
      <c r="AE613" s="84"/>
      <c r="AF613" s="84"/>
      <c r="AG613" s="85"/>
      <c r="AH613" s="133"/>
      <c r="AI613" s="100"/>
      <c r="AM613" s="51"/>
      <c r="AN613" s="53">
        <f t="shared" si="75"/>
        <v>99.97913464028588</v>
      </c>
    </row>
    <row r="614" spans="1:40" ht="12.75" customHeight="1">
      <c r="A614" s="537" t="s">
        <v>30</v>
      </c>
      <c r="B614" s="537"/>
      <c r="C614" s="72">
        <f>SUM(D614:F614)</f>
        <v>0</v>
      </c>
      <c r="D614" s="73">
        <f t="shared" si="76"/>
        <v>0</v>
      </c>
      <c r="E614" s="73">
        <f t="shared" si="76"/>
        <v>0</v>
      </c>
      <c r="F614" s="73">
        <f t="shared" si="76"/>
        <v>0</v>
      </c>
      <c r="G614" s="73">
        <f t="shared" si="76"/>
        <v>0</v>
      </c>
      <c r="H614" s="73">
        <f t="shared" si="76"/>
        <v>0</v>
      </c>
      <c r="I614" s="541"/>
      <c r="J614" s="548"/>
      <c r="K614" s="548"/>
      <c r="L614" s="554"/>
      <c r="M614" s="554"/>
      <c r="N614" s="560"/>
      <c r="O614" s="561"/>
      <c r="P614" s="86"/>
      <c r="Q614" s="87"/>
      <c r="R614" s="87"/>
      <c r="S614" s="87"/>
      <c r="T614" s="87"/>
      <c r="U614" s="87"/>
      <c r="V614" s="87"/>
      <c r="W614" s="87"/>
      <c r="X614" s="87"/>
      <c r="Y614" s="87"/>
      <c r="Z614" s="87"/>
      <c r="AA614" s="87"/>
      <c r="AB614" s="87"/>
      <c r="AC614" s="87"/>
      <c r="AD614" s="87"/>
      <c r="AE614" s="87"/>
      <c r="AF614" s="87"/>
      <c r="AG614" s="88"/>
      <c r="AH614" s="133"/>
      <c r="AI614" s="100"/>
      <c r="AM614" s="51"/>
      <c r="AN614" s="53" t="e">
        <f t="shared" si="75"/>
        <v>#DIV/0!</v>
      </c>
    </row>
    <row r="615" spans="1:40" ht="12.75" customHeight="1" hidden="1">
      <c r="A615" s="70" t="s">
        <v>390</v>
      </c>
      <c r="B615" s="71" t="s">
        <v>391</v>
      </c>
      <c r="C615" s="72"/>
      <c r="D615" s="73"/>
      <c r="E615" s="73"/>
      <c r="F615" s="73"/>
      <c r="G615" s="73"/>
      <c r="H615" s="73"/>
      <c r="I615" s="541" t="s">
        <v>342</v>
      </c>
      <c r="J615" s="548" t="s">
        <v>289</v>
      </c>
      <c r="K615" s="548" t="s">
        <v>343</v>
      </c>
      <c r="L615" s="36" t="s">
        <v>42</v>
      </c>
      <c r="M615" s="36" t="s">
        <v>298</v>
      </c>
      <c r="N615" s="560"/>
      <c r="O615" s="561"/>
      <c r="P615" s="78"/>
      <c r="Q615" s="79"/>
      <c r="R615" s="79"/>
      <c r="S615" s="79"/>
      <c r="T615" s="79" t="s">
        <v>50</v>
      </c>
      <c r="U615" s="79"/>
      <c r="V615" s="79"/>
      <c r="W615" s="79"/>
      <c r="X615" s="79"/>
      <c r="Y615" s="79" t="s">
        <v>50</v>
      </c>
      <c r="Z615" s="79"/>
      <c r="AA615" s="79"/>
      <c r="AB615" s="79"/>
      <c r="AC615" s="79" t="s">
        <v>50</v>
      </c>
      <c r="AD615" s="79"/>
      <c r="AE615" s="79"/>
      <c r="AF615" s="79"/>
      <c r="AG615" s="80" t="s">
        <v>50</v>
      </c>
      <c r="AH615" s="133"/>
      <c r="AI615" s="100"/>
      <c r="AM615" s="51"/>
      <c r="AN615" s="53" t="e">
        <f t="shared" si="75"/>
        <v>#DIV/0!</v>
      </c>
    </row>
    <row r="616" spans="1:40" ht="12.75" customHeight="1" hidden="1">
      <c r="A616" s="537" t="s">
        <v>27</v>
      </c>
      <c r="B616" s="537"/>
      <c r="C616" s="72">
        <f>SUM(C617:C622)</f>
        <v>0</v>
      </c>
      <c r="D616" s="73">
        <f>SUM(D617:D619)</f>
        <v>0</v>
      </c>
      <c r="E616" s="73">
        <f>SUM(E617:E619)</f>
        <v>0</v>
      </c>
      <c r="F616" s="73">
        <f>SUM(F617:F619)</f>
        <v>0</v>
      </c>
      <c r="G616" s="73">
        <f>SUM(G617:G619)</f>
        <v>0</v>
      </c>
      <c r="H616" s="73">
        <f>SUM(H617:H619)</f>
        <v>0</v>
      </c>
      <c r="I616" s="541"/>
      <c r="J616" s="548"/>
      <c r="K616" s="548"/>
      <c r="L616" s="36"/>
      <c r="M616" s="36"/>
      <c r="N616" s="560"/>
      <c r="O616" s="561"/>
      <c r="P616" s="83"/>
      <c r="Q616" s="84"/>
      <c r="R616" s="84"/>
      <c r="S616" s="84"/>
      <c r="T616" s="84"/>
      <c r="U616" s="84"/>
      <c r="V616" s="84"/>
      <c r="W616" s="84"/>
      <c r="X616" s="84"/>
      <c r="Y616" s="84"/>
      <c r="Z616" s="84"/>
      <c r="AA616" s="84"/>
      <c r="AB616" s="84"/>
      <c r="AC616" s="84"/>
      <c r="AD616" s="84"/>
      <c r="AE616" s="84"/>
      <c r="AF616" s="84"/>
      <c r="AG616" s="85"/>
      <c r="AH616" s="133"/>
      <c r="AI616" s="100"/>
      <c r="AM616" s="51"/>
      <c r="AN616" s="53" t="e">
        <f t="shared" si="75"/>
        <v>#DIV/0!</v>
      </c>
    </row>
    <row r="617" spans="1:40" ht="12.75" customHeight="1" hidden="1">
      <c r="A617" s="537" t="s">
        <v>28</v>
      </c>
      <c r="B617" s="537"/>
      <c r="C617" s="72">
        <f>SUM(D617:F617)</f>
        <v>0</v>
      </c>
      <c r="D617" s="73"/>
      <c r="E617" s="73"/>
      <c r="F617" s="73"/>
      <c r="G617" s="73"/>
      <c r="H617" s="73"/>
      <c r="I617" s="541"/>
      <c r="J617" s="548"/>
      <c r="K617" s="548"/>
      <c r="L617" s="36"/>
      <c r="M617" s="36"/>
      <c r="N617" s="560"/>
      <c r="O617" s="561"/>
      <c r="P617" s="83"/>
      <c r="Q617" s="84"/>
      <c r="R617" s="84"/>
      <c r="S617" s="84"/>
      <c r="T617" s="84"/>
      <c r="U617" s="84"/>
      <c r="V617" s="84"/>
      <c r="W617" s="84"/>
      <c r="X617" s="84"/>
      <c r="Y617" s="84"/>
      <c r="Z617" s="84"/>
      <c r="AA617" s="84"/>
      <c r="AB617" s="84"/>
      <c r="AC617" s="84"/>
      <c r="AD617" s="84"/>
      <c r="AE617" s="84"/>
      <c r="AF617" s="84"/>
      <c r="AG617" s="85"/>
      <c r="AH617" s="133"/>
      <c r="AI617" s="100"/>
      <c r="AM617" s="51"/>
      <c r="AN617" s="53" t="e">
        <f t="shared" si="75"/>
        <v>#DIV/0!</v>
      </c>
    </row>
    <row r="618" spans="1:40" ht="12.75" customHeight="1" hidden="1">
      <c r="A618" s="537" t="s">
        <v>29</v>
      </c>
      <c r="B618" s="537"/>
      <c r="C618" s="72">
        <f>SUM(D618:F618)</f>
        <v>0</v>
      </c>
      <c r="D618" s="73">
        <v>0</v>
      </c>
      <c r="E618" s="73"/>
      <c r="F618" s="73"/>
      <c r="G618" s="73">
        <v>0</v>
      </c>
      <c r="H618" s="73">
        <v>0</v>
      </c>
      <c r="I618" s="541"/>
      <c r="J618" s="548"/>
      <c r="K618" s="548"/>
      <c r="L618" s="36"/>
      <c r="M618" s="36"/>
      <c r="N618" s="560"/>
      <c r="O618" s="561"/>
      <c r="P618" s="83"/>
      <c r="Q618" s="84"/>
      <c r="R618" s="84"/>
      <c r="S618" s="84"/>
      <c r="T618" s="84"/>
      <c r="U618" s="84"/>
      <c r="V618" s="84"/>
      <c r="W618" s="84"/>
      <c r="X618" s="84"/>
      <c r="Y618" s="84"/>
      <c r="Z618" s="84"/>
      <c r="AA618" s="84"/>
      <c r="AB618" s="84"/>
      <c r="AC618" s="84"/>
      <c r="AD618" s="84"/>
      <c r="AE618" s="84"/>
      <c r="AF618" s="84"/>
      <c r="AG618" s="85"/>
      <c r="AH618" s="133"/>
      <c r="AI618" s="100"/>
      <c r="AM618" s="51"/>
      <c r="AN618" s="53" t="e">
        <f t="shared" si="75"/>
        <v>#DIV/0!</v>
      </c>
    </row>
    <row r="619" spans="1:40" ht="12.75" customHeight="1" hidden="1">
      <c r="A619" s="537" t="s">
        <v>30</v>
      </c>
      <c r="B619" s="537"/>
      <c r="C619" s="72">
        <f>SUM(D619:F619)</f>
        <v>0</v>
      </c>
      <c r="D619" s="73"/>
      <c r="E619" s="73"/>
      <c r="F619" s="73"/>
      <c r="G619" s="73"/>
      <c r="H619" s="73"/>
      <c r="I619" s="541"/>
      <c r="J619" s="548"/>
      <c r="K619" s="548"/>
      <c r="L619" s="36"/>
      <c r="M619" s="36"/>
      <c r="N619" s="560"/>
      <c r="O619" s="561"/>
      <c r="P619" s="86"/>
      <c r="Q619" s="87"/>
      <c r="R619" s="87"/>
      <c r="S619" s="87"/>
      <c r="T619" s="87"/>
      <c r="U619" s="87"/>
      <c r="V619" s="87"/>
      <c r="W619" s="87"/>
      <c r="X619" s="87"/>
      <c r="Y619" s="87"/>
      <c r="Z619" s="87"/>
      <c r="AA619" s="87"/>
      <c r="AB619" s="87"/>
      <c r="AC619" s="87"/>
      <c r="AD619" s="87"/>
      <c r="AE619" s="87"/>
      <c r="AF619" s="87"/>
      <c r="AG619" s="88"/>
      <c r="AH619" s="133"/>
      <c r="AI619" s="100"/>
      <c r="AM619" s="51"/>
      <c r="AN619" s="53" t="e">
        <f t="shared" si="75"/>
        <v>#DIV/0!</v>
      </c>
    </row>
    <row r="620" spans="1:40" ht="12.75" customHeight="1" hidden="1">
      <c r="A620" s="150"/>
      <c r="B620" s="120" t="s">
        <v>392</v>
      </c>
      <c r="C620" s="72"/>
      <c r="D620" s="29" t="s">
        <v>34</v>
      </c>
      <c r="E620" s="29" t="s">
        <v>34</v>
      </c>
      <c r="F620" s="29" t="s">
        <v>34</v>
      </c>
      <c r="G620" s="28" t="s">
        <v>34</v>
      </c>
      <c r="H620" s="28" t="s">
        <v>34</v>
      </c>
      <c r="I620" s="98"/>
      <c r="J620" s="101" t="s">
        <v>289</v>
      </c>
      <c r="K620" s="31"/>
      <c r="L620" s="109" t="s">
        <v>34</v>
      </c>
      <c r="M620" s="36" t="s">
        <v>298</v>
      </c>
      <c r="N620" s="76"/>
      <c r="O620" s="77"/>
      <c r="P620" s="95"/>
      <c r="Q620" s="96"/>
      <c r="R620" s="96"/>
      <c r="S620" s="96"/>
      <c r="T620" s="96"/>
      <c r="U620" s="96"/>
      <c r="V620" s="96"/>
      <c r="W620" s="96"/>
      <c r="X620" s="96"/>
      <c r="Y620" s="96"/>
      <c r="Z620" s="96"/>
      <c r="AA620" s="96"/>
      <c r="AB620" s="96"/>
      <c r="AC620" s="96"/>
      <c r="AD620" s="96"/>
      <c r="AE620" s="96"/>
      <c r="AF620" s="96"/>
      <c r="AG620" s="138"/>
      <c r="AH620" s="133"/>
      <c r="AI620" s="100"/>
      <c r="AM620" s="51"/>
      <c r="AN620" s="53" t="e">
        <f t="shared" si="75"/>
        <v>#VALUE!</v>
      </c>
    </row>
    <row r="621" spans="1:40" ht="12.75" customHeight="1" hidden="1">
      <c r="A621" s="70" t="s">
        <v>393</v>
      </c>
      <c r="B621" s="71" t="s">
        <v>394</v>
      </c>
      <c r="C621" s="72"/>
      <c r="D621" s="73"/>
      <c r="E621" s="73"/>
      <c r="F621" s="73"/>
      <c r="G621" s="73"/>
      <c r="H621" s="73"/>
      <c r="I621" s="541" t="s">
        <v>342</v>
      </c>
      <c r="J621" s="548" t="s">
        <v>289</v>
      </c>
      <c r="K621" s="548" t="s">
        <v>343</v>
      </c>
      <c r="L621" s="36" t="s">
        <v>42</v>
      </c>
      <c r="M621" s="36" t="s">
        <v>298</v>
      </c>
      <c r="N621" s="560"/>
      <c r="O621" s="561"/>
      <c r="P621" s="78"/>
      <c r="Q621" s="79"/>
      <c r="R621" s="79"/>
      <c r="S621" s="79"/>
      <c r="T621" s="79" t="s">
        <v>50</v>
      </c>
      <c r="U621" s="79"/>
      <c r="V621" s="79"/>
      <c r="W621" s="79"/>
      <c r="X621" s="79"/>
      <c r="Y621" s="79" t="s">
        <v>50</v>
      </c>
      <c r="Z621" s="79"/>
      <c r="AA621" s="79"/>
      <c r="AB621" s="79"/>
      <c r="AC621" s="79" t="s">
        <v>50</v>
      </c>
      <c r="AD621" s="79"/>
      <c r="AE621" s="79"/>
      <c r="AF621" s="79"/>
      <c r="AG621" s="80" t="s">
        <v>50</v>
      </c>
      <c r="AH621" s="133"/>
      <c r="AI621" s="100"/>
      <c r="AM621" s="51"/>
      <c r="AN621" s="53" t="e">
        <f t="shared" si="75"/>
        <v>#DIV/0!</v>
      </c>
    </row>
    <row r="622" spans="1:40" ht="12.75" customHeight="1" hidden="1">
      <c r="A622" s="537" t="s">
        <v>27</v>
      </c>
      <c r="B622" s="537"/>
      <c r="C622" s="72">
        <f>SUM(C623:C627)</f>
        <v>0</v>
      </c>
      <c r="D622" s="73">
        <f>SUM(D623:D625)</f>
        <v>0</v>
      </c>
      <c r="E622" s="73">
        <f>SUM(E623:E625)</f>
        <v>0</v>
      </c>
      <c r="F622" s="73">
        <f>SUM(F623:F625)</f>
        <v>0</v>
      </c>
      <c r="G622" s="73">
        <f>SUM(G623:G625)</f>
        <v>0</v>
      </c>
      <c r="H622" s="73">
        <f>SUM(H623:H625)</f>
        <v>0</v>
      </c>
      <c r="I622" s="541"/>
      <c r="J622" s="548"/>
      <c r="K622" s="548"/>
      <c r="L622" s="36"/>
      <c r="M622" s="36"/>
      <c r="N622" s="560"/>
      <c r="O622" s="561"/>
      <c r="P622" s="83"/>
      <c r="Q622" s="84"/>
      <c r="R622" s="84"/>
      <c r="S622" s="84"/>
      <c r="T622" s="84"/>
      <c r="U622" s="84"/>
      <c r="V622" s="84"/>
      <c r="W622" s="84"/>
      <c r="X622" s="84"/>
      <c r="Y622" s="84"/>
      <c r="Z622" s="84"/>
      <c r="AA622" s="84"/>
      <c r="AB622" s="84"/>
      <c r="AC622" s="84"/>
      <c r="AD622" s="84"/>
      <c r="AE622" s="84"/>
      <c r="AF622" s="84"/>
      <c r="AG622" s="85"/>
      <c r="AH622" s="133"/>
      <c r="AI622" s="100"/>
      <c r="AM622" s="51"/>
      <c r="AN622" s="53" t="e">
        <f t="shared" si="75"/>
        <v>#DIV/0!</v>
      </c>
    </row>
    <row r="623" spans="1:40" ht="12.75" customHeight="1" hidden="1">
      <c r="A623" s="537" t="s">
        <v>28</v>
      </c>
      <c r="B623" s="537"/>
      <c r="C623" s="72">
        <f>SUM(D623:F623)</f>
        <v>0</v>
      </c>
      <c r="D623" s="73"/>
      <c r="E623" s="73"/>
      <c r="F623" s="73"/>
      <c r="G623" s="73"/>
      <c r="H623" s="73"/>
      <c r="I623" s="541"/>
      <c r="J623" s="548"/>
      <c r="K623" s="548"/>
      <c r="L623" s="36"/>
      <c r="M623" s="36"/>
      <c r="N623" s="560"/>
      <c r="O623" s="561"/>
      <c r="P623" s="83"/>
      <c r="Q623" s="84"/>
      <c r="R623" s="84"/>
      <c r="S623" s="84"/>
      <c r="T623" s="84"/>
      <c r="U623" s="84"/>
      <c r="V623" s="84"/>
      <c r="W623" s="84"/>
      <c r="X623" s="84"/>
      <c r="Y623" s="84"/>
      <c r="Z623" s="84"/>
      <c r="AA623" s="84"/>
      <c r="AB623" s="84"/>
      <c r="AC623" s="84"/>
      <c r="AD623" s="84"/>
      <c r="AE623" s="84"/>
      <c r="AF623" s="84"/>
      <c r="AG623" s="85"/>
      <c r="AH623" s="133"/>
      <c r="AI623" s="100"/>
      <c r="AM623" s="51"/>
      <c r="AN623" s="53" t="e">
        <f t="shared" si="75"/>
        <v>#DIV/0!</v>
      </c>
    </row>
    <row r="624" spans="1:40" ht="12.75" customHeight="1" hidden="1">
      <c r="A624" s="537" t="s">
        <v>29</v>
      </c>
      <c r="B624" s="537"/>
      <c r="C624" s="72">
        <f>SUM(D624:F624)</f>
        <v>0</v>
      </c>
      <c r="D624" s="73">
        <v>0</v>
      </c>
      <c r="E624" s="73"/>
      <c r="F624" s="73"/>
      <c r="G624" s="73">
        <v>0</v>
      </c>
      <c r="H624" s="73">
        <v>0</v>
      </c>
      <c r="I624" s="541"/>
      <c r="J624" s="548"/>
      <c r="K624" s="548"/>
      <c r="L624" s="36"/>
      <c r="M624" s="36"/>
      <c r="N624" s="560"/>
      <c r="O624" s="561"/>
      <c r="P624" s="83"/>
      <c r="Q624" s="84"/>
      <c r="R624" s="84"/>
      <c r="S624" s="84"/>
      <c r="T624" s="84"/>
      <c r="U624" s="84"/>
      <c r="V624" s="84"/>
      <c r="W624" s="84"/>
      <c r="X624" s="84"/>
      <c r="Y624" s="84"/>
      <c r="Z624" s="84"/>
      <c r="AA624" s="84"/>
      <c r="AB624" s="84"/>
      <c r="AC624" s="84"/>
      <c r="AD624" s="84"/>
      <c r="AE624" s="84"/>
      <c r="AF624" s="84"/>
      <c r="AG624" s="85"/>
      <c r="AH624" s="133"/>
      <c r="AI624" s="100"/>
      <c r="AM624" s="51"/>
      <c r="AN624" s="53" t="e">
        <f t="shared" si="75"/>
        <v>#DIV/0!</v>
      </c>
    </row>
    <row r="625" spans="1:40" ht="12.75" customHeight="1" hidden="1">
      <c r="A625" s="537" t="s">
        <v>30</v>
      </c>
      <c r="B625" s="537"/>
      <c r="C625" s="72">
        <f>SUM(D625:F625)</f>
        <v>0</v>
      </c>
      <c r="D625" s="73"/>
      <c r="E625" s="73"/>
      <c r="F625" s="73"/>
      <c r="G625" s="73"/>
      <c r="H625" s="73"/>
      <c r="I625" s="541"/>
      <c r="J625" s="548"/>
      <c r="K625" s="548"/>
      <c r="L625" s="36"/>
      <c r="M625" s="36"/>
      <c r="N625" s="560"/>
      <c r="O625" s="561"/>
      <c r="P625" s="86"/>
      <c r="Q625" s="87"/>
      <c r="R625" s="87"/>
      <c r="S625" s="87"/>
      <c r="T625" s="87"/>
      <c r="U625" s="87"/>
      <c r="V625" s="87"/>
      <c r="W625" s="87"/>
      <c r="X625" s="87"/>
      <c r="Y625" s="87"/>
      <c r="Z625" s="87"/>
      <c r="AA625" s="87"/>
      <c r="AB625" s="87"/>
      <c r="AC625" s="87"/>
      <c r="AD625" s="87"/>
      <c r="AE625" s="87"/>
      <c r="AF625" s="87"/>
      <c r="AG625" s="88"/>
      <c r="AH625" s="133"/>
      <c r="AI625" s="100"/>
      <c r="AM625" s="51"/>
      <c r="AN625" s="53" t="e">
        <f t="shared" si="75"/>
        <v>#DIV/0!</v>
      </c>
    </row>
    <row r="626" spans="1:40" ht="12.75" customHeight="1" hidden="1">
      <c r="A626" s="150"/>
      <c r="B626" s="120" t="s">
        <v>395</v>
      </c>
      <c r="C626" s="72"/>
      <c r="D626" s="29" t="s">
        <v>34</v>
      </c>
      <c r="E626" s="29" t="s">
        <v>34</v>
      </c>
      <c r="F626" s="29" t="s">
        <v>34</v>
      </c>
      <c r="G626" s="28" t="s">
        <v>34</v>
      </c>
      <c r="H626" s="28" t="s">
        <v>34</v>
      </c>
      <c r="I626" s="98"/>
      <c r="J626" s="101" t="s">
        <v>289</v>
      </c>
      <c r="K626" s="31"/>
      <c r="L626" s="109" t="s">
        <v>34</v>
      </c>
      <c r="M626" s="36" t="s">
        <v>298</v>
      </c>
      <c r="N626" s="76"/>
      <c r="O626" s="77"/>
      <c r="P626" s="95"/>
      <c r="Q626" s="96"/>
      <c r="R626" s="96"/>
      <c r="S626" s="96"/>
      <c r="T626" s="96"/>
      <c r="U626" s="96"/>
      <c r="V626" s="96"/>
      <c r="W626" s="96"/>
      <c r="X626" s="96"/>
      <c r="Y626" s="96"/>
      <c r="Z626" s="96"/>
      <c r="AA626" s="96"/>
      <c r="AB626" s="96"/>
      <c r="AC626" s="96"/>
      <c r="AD626" s="96"/>
      <c r="AE626" s="96"/>
      <c r="AF626" s="96"/>
      <c r="AG626" s="138"/>
      <c r="AH626" s="133"/>
      <c r="AI626" s="100"/>
      <c r="AM626" s="51"/>
      <c r="AN626" s="53" t="e">
        <f t="shared" si="75"/>
        <v>#VALUE!</v>
      </c>
    </row>
    <row r="627" spans="1:40" ht="12.75" customHeight="1" hidden="1">
      <c r="A627" s="64"/>
      <c r="B627" s="152"/>
      <c r="C627" s="72"/>
      <c r="D627" s="73"/>
      <c r="E627" s="73"/>
      <c r="F627" s="73"/>
      <c r="G627" s="73"/>
      <c r="H627" s="73"/>
      <c r="I627" s="98"/>
      <c r="J627" s="101"/>
      <c r="K627" s="31"/>
      <c r="L627" s="36"/>
      <c r="M627" s="36"/>
      <c r="N627" s="76"/>
      <c r="O627" s="77"/>
      <c r="P627" s="95"/>
      <c r="Q627" s="96"/>
      <c r="R627" s="96"/>
      <c r="S627" s="96"/>
      <c r="T627" s="96"/>
      <c r="U627" s="96"/>
      <c r="V627" s="96"/>
      <c r="W627" s="96"/>
      <c r="X627" s="96"/>
      <c r="Y627" s="96"/>
      <c r="Z627" s="96"/>
      <c r="AA627" s="96"/>
      <c r="AB627" s="96"/>
      <c r="AC627" s="96"/>
      <c r="AD627" s="96"/>
      <c r="AE627" s="96"/>
      <c r="AF627" s="96"/>
      <c r="AG627" s="97"/>
      <c r="AH627" s="133"/>
      <c r="AI627" s="100"/>
      <c r="AM627" s="51"/>
      <c r="AN627" s="53" t="e">
        <f t="shared" si="75"/>
        <v>#DIV/0!</v>
      </c>
    </row>
    <row r="628" spans="1:40" ht="12.75" customHeight="1" hidden="1">
      <c r="A628" s="570"/>
      <c r="B628" s="570"/>
      <c r="C628" s="72"/>
      <c r="D628" s="73"/>
      <c r="E628" s="73"/>
      <c r="F628" s="73"/>
      <c r="G628" s="73"/>
      <c r="H628" s="73"/>
      <c r="I628" s="98"/>
      <c r="J628" s="101"/>
      <c r="K628" s="31"/>
      <c r="L628" s="36"/>
      <c r="M628" s="36"/>
      <c r="N628" s="76"/>
      <c r="O628" s="77"/>
      <c r="P628" s="95"/>
      <c r="Q628" s="96"/>
      <c r="R628" s="96"/>
      <c r="S628" s="96"/>
      <c r="T628" s="96"/>
      <c r="U628" s="96"/>
      <c r="V628" s="96"/>
      <c r="W628" s="96"/>
      <c r="X628" s="96"/>
      <c r="Y628" s="96"/>
      <c r="Z628" s="96"/>
      <c r="AA628" s="96"/>
      <c r="AB628" s="96"/>
      <c r="AC628" s="96"/>
      <c r="AD628" s="96"/>
      <c r="AE628" s="96"/>
      <c r="AF628" s="96"/>
      <c r="AG628" s="97"/>
      <c r="AH628" s="133"/>
      <c r="AI628" s="100"/>
      <c r="AM628" s="51"/>
      <c r="AN628" s="53" t="e">
        <f t="shared" si="75"/>
        <v>#DIV/0!</v>
      </c>
    </row>
    <row r="629" spans="1:40" ht="39.75" customHeight="1">
      <c r="A629" s="70" t="s">
        <v>396</v>
      </c>
      <c r="B629" s="71" t="s">
        <v>1125</v>
      </c>
      <c r="C629" s="72"/>
      <c r="D629" s="73"/>
      <c r="E629" s="73"/>
      <c r="F629" s="73"/>
      <c r="G629" s="73"/>
      <c r="H629" s="73"/>
      <c r="I629" s="98"/>
      <c r="J629" s="548" t="s">
        <v>54</v>
      </c>
      <c r="K629" s="548" t="s">
        <v>1123</v>
      </c>
      <c r="L629" s="554"/>
      <c r="M629" s="554"/>
      <c r="N629" s="677">
        <f>N636</f>
        <v>9769.84689</v>
      </c>
      <c r="O629" s="561"/>
      <c r="P629" s="78"/>
      <c r="Q629" s="79"/>
      <c r="R629" s="79"/>
      <c r="S629" s="79"/>
      <c r="T629" s="79"/>
      <c r="U629" s="79"/>
      <c r="V629" s="79"/>
      <c r="W629" s="79"/>
      <c r="X629" s="79"/>
      <c r="Y629" s="79"/>
      <c r="Z629" s="79"/>
      <c r="AA629" s="79"/>
      <c r="AB629" s="79"/>
      <c r="AC629" s="79"/>
      <c r="AD629" s="79"/>
      <c r="AE629" s="79"/>
      <c r="AF629" s="79"/>
      <c r="AG629" s="80"/>
      <c r="AH629" s="133"/>
      <c r="AI629" s="100"/>
      <c r="AM629" s="51"/>
      <c r="AN629" s="53"/>
    </row>
    <row r="630" spans="1:40" ht="14.25" customHeight="1">
      <c r="A630" s="537" t="s">
        <v>27</v>
      </c>
      <c r="B630" s="537"/>
      <c r="C630" s="141">
        <f aca="true" t="shared" si="77" ref="C630:I630">SUM(C631:C635)</f>
        <v>1989816.37166</v>
      </c>
      <c r="D630" s="142">
        <f>SUM(D631:D635)</f>
        <v>10272.671260000001</v>
      </c>
      <c r="E630" s="142">
        <f t="shared" si="77"/>
        <v>989771.8502</v>
      </c>
      <c r="F630" s="142">
        <f t="shared" si="77"/>
        <v>989771.8502</v>
      </c>
      <c r="G630" s="142">
        <f>SUM(G631:G635)</f>
        <v>9652.27397</v>
      </c>
      <c r="H630" s="142">
        <f t="shared" si="77"/>
        <v>9652.27397</v>
      </c>
      <c r="I630" s="141">
        <f t="shared" si="77"/>
        <v>0</v>
      </c>
      <c r="J630" s="548"/>
      <c r="K630" s="548"/>
      <c r="L630" s="554"/>
      <c r="M630" s="554"/>
      <c r="N630" s="678"/>
      <c r="O630" s="561"/>
      <c r="P630" s="83"/>
      <c r="Q630" s="84"/>
      <c r="R630" s="84"/>
      <c r="S630" s="84"/>
      <c r="T630" s="84"/>
      <c r="U630" s="84"/>
      <c r="V630" s="84"/>
      <c r="W630" s="84"/>
      <c r="X630" s="84"/>
      <c r="Y630" s="84"/>
      <c r="Z630" s="84"/>
      <c r="AA630" s="84"/>
      <c r="AB630" s="84"/>
      <c r="AC630" s="84"/>
      <c r="AD630" s="84"/>
      <c r="AE630" s="84"/>
      <c r="AF630" s="84"/>
      <c r="AG630" s="85"/>
      <c r="AH630" s="133"/>
      <c r="AI630" s="100"/>
      <c r="AM630" s="51"/>
      <c r="AN630" s="53"/>
    </row>
    <row r="631" spans="1:40" ht="12.75" customHeight="1">
      <c r="A631" s="537" t="s">
        <v>28</v>
      </c>
      <c r="B631" s="537"/>
      <c r="C631" s="141">
        <f>SUM(D631:F631)</f>
        <v>1979543.7004</v>
      </c>
      <c r="D631" s="142">
        <f>D638+D645</f>
        <v>0</v>
      </c>
      <c r="E631" s="142">
        <f aca="true" t="shared" si="78" ref="D631:H633">E638+E645</f>
        <v>989771.8502</v>
      </c>
      <c r="F631" s="142">
        <f t="shared" si="78"/>
        <v>989771.8502</v>
      </c>
      <c r="G631" s="142">
        <f t="shared" si="78"/>
        <v>0</v>
      </c>
      <c r="H631" s="142">
        <f t="shared" si="78"/>
        <v>0</v>
      </c>
      <c r="I631" s="98"/>
      <c r="J631" s="548"/>
      <c r="K631" s="548"/>
      <c r="L631" s="554"/>
      <c r="M631" s="554"/>
      <c r="N631" s="678"/>
      <c r="O631" s="561"/>
      <c r="P631" s="83"/>
      <c r="Q631" s="84"/>
      <c r="R631" s="84"/>
      <c r="S631" s="84"/>
      <c r="T631" s="84"/>
      <c r="U631" s="84"/>
      <c r="V631" s="84"/>
      <c r="W631" s="84"/>
      <c r="X631" s="84"/>
      <c r="Y631" s="84"/>
      <c r="Z631" s="84"/>
      <c r="AA631" s="84"/>
      <c r="AB631" s="84"/>
      <c r="AC631" s="84"/>
      <c r="AD631" s="84"/>
      <c r="AE631" s="84"/>
      <c r="AF631" s="84"/>
      <c r="AG631" s="85"/>
      <c r="AH631" s="133"/>
      <c r="AI631" s="100"/>
      <c r="AM631" s="51"/>
      <c r="AN631" s="53"/>
    </row>
    <row r="632" spans="1:40" ht="12.75" customHeight="1">
      <c r="A632" s="537" t="s">
        <v>29</v>
      </c>
      <c r="B632" s="537"/>
      <c r="C632" s="141">
        <f>SUM(D632:F632)</f>
        <v>10272.671260000001</v>
      </c>
      <c r="D632" s="142">
        <f>D639</f>
        <v>10272.671260000001</v>
      </c>
      <c r="E632" s="142">
        <f>E639</f>
        <v>0</v>
      </c>
      <c r="F632" s="142">
        <f>F639</f>
        <v>0</v>
      </c>
      <c r="G632" s="142">
        <f>G639</f>
        <v>9652.27397</v>
      </c>
      <c r="H632" s="142">
        <f>H639</f>
        <v>9652.27397</v>
      </c>
      <c r="I632" s="98"/>
      <c r="J632" s="548"/>
      <c r="K632" s="548"/>
      <c r="L632" s="554"/>
      <c r="M632" s="554"/>
      <c r="N632" s="678"/>
      <c r="O632" s="561"/>
      <c r="P632" s="83"/>
      <c r="Q632" s="84"/>
      <c r="R632" s="84"/>
      <c r="S632" s="84"/>
      <c r="T632" s="84"/>
      <c r="U632" s="84"/>
      <c r="V632" s="84"/>
      <c r="W632" s="84"/>
      <c r="X632" s="84"/>
      <c r="Y632" s="84"/>
      <c r="Z632" s="84"/>
      <c r="AA632" s="84"/>
      <c r="AB632" s="84"/>
      <c r="AC632" s="84"/>
      <c r="AD632" s="84"/>
      <c r="AE632" s="84"/>
      <c r="AF632" s="84"/>
      <c r="AG632" s="85"/>
      <c r="AH632" s="133"/>
      <c r="AI632" s="100"/>
      <c r="AM632" s="51"/>
      <c r="AN632" s="53"/>
    </row>
    <row r="633" spans="1:40" ht="12.75" customHeight="1">
      <c r="A633" s="537" t="s">
        <v>30</v>
      </c>
      <c r="B633" s="537"/>
      <c r="C633" s="141">
        <f>SUM(D633:F633)</f>
        <v>0</v>
      </c>
      <c r="D633" s="142">
        <f t="shared" si="78"/>
        <v>0</v>
      </c>
      <c r="E633" s="142">
        <f t="shared" si="78"/>
        <v>0</v>
      </c>
      <c r="F633" s="142">
        <f t="shared" si="78"/>
        <v>0</v>
      </c>
      <c r="G633" s="142">
        <f t="shared" si="78"/>
        <v>0</v>
      </c>
      <c r="H633" s="142">
        <f t="shared" si="78"/>
        <v>0</v>
      </c>
      <c r="I633" s="98"/>
      <c r="J633" s="548"/>
      <c r="K633" s="548"/>
      <c r="L633" s="554"/>
      <c r="M633" s="554"/>
      <c r="N633" s="678"/>
      <c r="O633" s="561"/>
      <c r="P633" s="86"/>
      <c r="Q633" s="87"/>
      <c r="R633" s="87"/>
      <c r="S633" s="87"/>
      <c r="T633" s="87"/>
      <c r="U633" s="87"/>
      <c r="V633" s="87"/>
      <c r="W633" s="87"/>
      <c r="X633" s="87"/>
      <c r="Y633" s="87"/>
      <c r="Z633" s="87"/>
      <c r="AA633" s="87"/>
      <c r="AB633" s="87"/>
      <c r="AC633" s="87"/>
      <c r="AD633" s="87"/>
      <c r="AE633" s="87"/>
      <c r="AF633" s="87"/>
      <c r="AG633" s="88"/>
      <c r="AH633" s="133"/>
      <c r="AI633" s="100"/>
      <c r="AM633" s="51"/>
      <c r="AN633" s="53"/>
    </row>
    <row r="634" spans="1:40" ht="12.75" customHeight="1">
      <c r="A634" s="537" t="s">
        <v>39</v>
      </c>
      <c r="B634" s="537"/>
      <c r="C634" s="141">
        <f>SUM(D634:F634)</f>
        <v>0</v>
      </c>
      <c r="D634" s="142">
        <f>D641+D648</f>
        <v>0</v>
      </c>
      <c r="E634" s="142"/>
      <c r="F634" s="142"/>
      <c r="G634" s="142"/>
      <c r="H634" s="142"/>
      <c r="I634" s="98"/>
      <c r="J634" s="548"/>
      <c r="K634" s="548"/>
      <c r="L634" s="554"/>
      <c r="M634" s="554"/>
      <c r="N634" s="667"/>
      <c r="O634" s="561"/>
      <c r="P634" s="116"/>
      <c r="Q634" s="117"/>
      <c r="R634" s="117"/>
      <c r="S634" s="117"/>
      <c r="T634" s="117"/>
      <c r="U634" s="117"/>
      <c r="V634" s="117"/>
      <c r="W634" s="117"/>
      <c r="X634" s="117"/>
      <c r="Y634" s="117"/>
      <c r="Z634" s="117"/>
      <c r="AA634" s="117"/>
      <c r="AB634" s="117"/>
      <c r="AC634" s="117"/>
      <c r="AD634" s="117"/>
      <c r="AE634" s="117"/>
      <c r="AF634" s="117"/>
      <c r="AG634" s="117"/>
      <c r="AH634" s="136"/>
      <c r="AI634" s="100"/>
      <c r="AM634" s="51"/>
      <c r="AN634" s="53"/>
    </row>
    <row r="635" spans="1:40" ht="12" customHeight="1">
      <c r="A635" s="537" t="s">
        <v>40</v>
      </c>
      <c r="B635" s="537"/>
      <c r="C635" s="141">
        <f>SUM(D635:F635)</f>
        <v>0</v>
      </c>
      <c r="D635" s="142">
        <f>D642+D657</f>
        <v>0</v>
      </c>
      <c r="E635" s="142"/>
      <c r="F635" s="142"/>
      <c r="G635" s="142"/>
      <c r="H635" s="142"/>
      <c r="I635" s="98"/>
      <c r="J635" s="548"/>
      <c r="K635" s="548"/>
      <c r="L635" s="554"/>
      <c r="M635" s="554"/>
      <c r="N635" s="668"/>
      <c r="O635" s="561"/>
      <c r="P635" s="115"/>
      <c r="Q635" s="126"/>
      <c r="R635" s="126"/>
      <c r="S635" s="126"/>
      <c r="T635" s="126"/>
      <c r="U635" s="126"/>
      <c r="V635" s="126"/>
      <c r="W635" s="126"/>
      <c r="X635" s="126"/>
      <c r="Y635" s="126"/>
      <c r="Z635" s="126"/>
      <c r="AA635" s="126"/>
      <c r="AB635" s="126"/>
      <c r="AC635" s="126"/>
      <c r="AD635" s="126"/>
      <c r="AE635" s="126"/>
      <c r="AF635" s="126"/>
      <c r="AG635" s="126"/>
      <c r="AH635" s="136"/>
      <c r="AI635" s="100"/>
      <c r="AM635" s="51"/>
      <c r="AN635" s="53"/>
    </row>
    <row r="636" spans="1:40" ht="90" customHeight="1">
      <c r="A636" s="70" t="s">
        <v>397</v>
      </c>
      <c r="B636" s="71" t="s">
        <v>1124</v>
      </c>
      <c r="C636" s="72"/>
      <c r="D636" s="73"/>
      <c r="E636" s="73"/>
      <c r="F636" s="73"/>
      <c r="G636" s="73"/>
      <c r="H636" s="73"/>
      <c r="I636" s="541" t="s">
        <v>126</v>
      </c>
      <c r="J636" s="556" t="s">
        <v>54</v>
      </c>
      <c r="K636" s="698" t="s">
        <v>867</v>
      </c>
      <c r="L636" s="554" t="s">
        <v>48</v>
      </c>
      <c r="M636" s="554" t="s">
        <v>49</v>
      </c>
      <c r="N636" s="560">
        <v>9769.84689</v>
      </c>
      <c r="O636" s="561"/>
      <c r="P636" s="78" t="s">
        <v>50</v>
      </c>
      <c r="Q636" s="79" t="s">
        <v>50</v>
      </c>
      <c r="R636" s="79" t="s">
        <v>50</v>
      </c>
      <c r="S636" s="79" t="s">
        <v>50</v>
      </c>
      <c r="T636" s="79" t="s">
        <v>50</v>
      </c>
      <c r="U636" s="79" t="s">
        <v>50</v>
      </c>
      <c r="V636" s="79" t="s">
        <v>50</v>
      </c>
      <c r="W636" s="79" t="s">
        <v>50</v>
      </c>
      <c r="X636" s="79" t="s">
        <v>50</v>
      </c>
      <c r="Y636" s="79" t="s">
        <v>50</v>
      </c>
      <c r="Z636" s="79" t="s">
        <v>50</v>
      </c>
      <c r="AA636" s="79" t="s">
        <v>50</v>
      </c>
      <c r="AB636" s="79" t="s">
        <v>50</v>
      </c>
      <c r="AC636" s="79" t="s">
        <v>50</v>
      </c>
      <c r="AD636" s="79" t="s">
        <v>50</v>
      </c>
      <c r="AE636" s="79" t="s">
        <v>50</v>
      </c>
      <c r="AF636" s="79" t="s">
        <v>50</v>
      </c>
      <c r="AG636" s="80" t="s">
        <v>50</v>
      </c>
      <c r="AH636" s="133"/>
      <c r="AI636" s="100"/>
      <c r="AM636" s="51"/>
      <c r="AN636" s="53"/>
    </row>
    <row r="637" spans="1:40" ht="54.75" customHeight="1">
      <c r="A637" s="537" t="s">
        <v>27</v>
      </c>
      <c r="B637" s="537"/>
      <c r="C637" s="72">
        <f aca="true" t="shared" si="79" ref="C637:H637">SUM(C638:C642)</f>
        <v>10272.671260000001</v>
      </c>
      <c r="D637" s="73">
        <f t="shared" si="79"/>
        <v>10272.671260000001</v>
      </c>
      <c r="E637" s="73">
        <f t="shared" si="79"/>
        <v>0</v>
      </c>
      <c r="F637" s="73">
        <f t="shared" si="79"/>
        <v>0</v>
      </c>
      <c r="G637" s="73">
        <f t="shared" si="79"/>
        <v>9652.27397</v>
      </c>
      <c r="H637" s="73">
        <f t="shared" si="79"/>
        <v>9652.27397</v>
      </c>
      <c r="I637" s="541"/>
      <c r="J637" s="556"/>
      <c r="K637" s="699"/>
      <c r="L637" s="554"/>
      <c r="M637" s="554"/>
      <c r="N637" s="560"/>
      <c r="O637" s="561"/>
      <c r="P637" s="83"/>
      <c r="Q637" s="84"/>
      <c r="R637" s="84"/>
      <c r="S637" s="84"/>
      <c r="T637" s="84"/>
      <c r="U637" s="84"/>
      <c r="V637" s="84"/>
      <c r="W637" s="84"/>
      <c r="X637" s="84"/>
      <c r="Y637" s="84"/>
      <c r="Z637" s="84"/>
      <c r="AA637" s="84"/>
      <c r="AB637" s="84"/>
      <c r="AC637" s="84"/>
      <c r="AD637" s="84"/>
      <c r="AE637" s="84"/>
      <c r="AF637" s="84"/>
      <c r="AG637" s="85"/>
      <c r="AH637" s="133"/>
      <c r="AI637" s="100"/>
      <c r="AM637" s="51"/>
      <c r="AN637" s="53"/>
    </row>
    <row r="638" spans="1:40" ht="12.75" customHeight="1">
      <c r="A638" s="537" t="s">
        <v>28</v>
      </c>
      <c r="B638" s="537"/>
      <c r="C638" s="72">
        <f>SUM(D638:F638)</f>
        <v>0</v>
      </c>
      <c r="D638" s="73"/>
      <c r="E638" s="73"/>
      <c r="F638" s="73"/>
      <c r="G638" s="73"/>
      <c r="H638" s="73"/>
      <c r="I638" s="541"/>
      <c r="J638" s="556"/>
      <c r="K638" s="699"/>
      <c r="L638" s="554"/>
      <c r="M638" s="554"/>
      <c r="N638" s="560"/>
      <c r="O638" s="561"/>
      <c r="P638" s="83"/>
      <c r="Q638" s="84"/>
      <c r="R638" s="84"/>
      <c r="S638" s="84"/>
      <c r="T638" s="84"/>
      <c r="U638" s="84"/>
      <c r="V638" s="84"/>
      <c r="W638" s="84"/>
      <c r="X638" s="84"/>
      <c r="Y638" s="84"/>
      <c r="Z638" s="84"/>
      <c r="AA638" s="84"/>
      <c r="AB638" s="84"/>
      <c r="AC638" s="84"/>
      <c r="AD638" s="84"/>
      <c r="AE638" s="84"/>
      <c r="AF638" s="84"/>
      <c r="AG638" s="85"/>
      <c r="AH638" s="133"/>
      <c r="AI638" s="100"/>
      <c r="AM638" s="51"/>
      <c r="AN638" s="53"/>
    </row>
    <row r="639" spans="1:40" ht="12.75" customHeight="1">
      <c r="A639" s="537" t="s">
        <v>29</v>
      </c>
      <c r="B639" s="537"/>
      <c r="C639" s="72">
        <f>SUM(D639:F639)</f>
        <v>10272.671260000001</v>
      </c>
      <c r="D639" s="73">
        <f>10270.45526+2.216</f>
        <v>10272.671260000001</v>
      </c>
      <c r="E639" s="73"/>
      <c r="F639" s="73"/>
      <c r="G639" s="73">
        <f>9650.05797+2.216</f>
        <v>9652.27397</v>
      </c>
      <c r="H639" s="73">
        <f>G639</f>
        <v>9652.27397</v>
      </c>
      <c r="I639" s="541"/>
      <c r="J639" s="556"/>
      <c r="K639" s="699"/>
      <c r="L639" s="554"/>
      <c r="M639" s="554"/>
      <c r="N639" s="560"/>
      <c r="O639" s="561"/>
      <c r="P639" s="83"/>
      <c r="Q639" s="84"/>
      <c r="R639" s="84"/>
      <c r="S639" s="84"/>
      <c r="T639" s="84"/>
      <c r="U639" s="84"/>
      <c r="V639" s="84"/>
      <c r="W639" s="84"/>
      <c r="X639" s="84"/>
      <c r="Y639" s="84"/>
      <c r="Z639" s="84"/>
      <c r="AA639" s="84"/>
      <c r="AB639" s="84"/>
      <c r="AC639" s="84"/>
      <c r="AD639" s="84"/>
      <c r="AE639" s="84"/>
      <c r="AF639" s="84"/>
      <c r="AG639" s="85"/>
      <c r="AH639" s="133"/>
      <c r="AI639" s="100"/>
      <c r="AM639" s="51"/>
      <c r="AN639" s="53">
        <f>(H639/D639)*100</f>
        <v>93.96070141545636</v>
      </c>
    </row>
    <row r="640" spans="1:40" ht="12.75" customHeight="1">
      <c r="A640" s="537" t="s">
        <v>30</v>
      </c>
      <c r="B640" s="537"/>
      <c r="C640" s="72">
        <f>SUM(D640:F640)</f>
        <v>0</v>
      </c>
      <c r="D640" s="73"/>
      <c r="E640" s="73"/>
      <c r="F640" s="73"/>
      <c r="G640" s="73"/>
      <c r="H640" s="73"/>
      <c r="I640" s="541"/>
      <c r="J640" s="556"/>
      <c r="K640" s="699"/>
      <c r="L640" s="554"/>
      <c r="M640" s="554"/>
      <c r="N640" s="560"/>
      <c r="O640" s="561"/>
      <c r="P640" s="83"/>
      <c r="Q640" s="84"/>
      <c r="R640" s="84"/>
      <c r="S640" s="84"/>
      <c r="T640" s="84"/>
      <c r="U640" s="84"/>
      <c r="V640" s="84"/>
      <c r="W640" s="84"/>
      <c r="X640" s="84"/>
      <c r="Y640" s="84"/>
      <c r="Z640" s="84"/>
      <c r="AA640" s="84"/>
      <c r="AB640" s="84"/>
      <c r="AC640" s="84"/>
      <c r="AD640" s="84"/>
      <c r="AE640" s="84"/>
      <c r="AF640" s="84"/>
      <c r="AG640" s="85"/>
      <c r="AH640" s="133"/>
      <c r="AI640" s="100"/>
      <c r="AM640" s="51"/>
      <c r="AN640" s="53"/>
    </row>
    <row r="641" spans="1:40" ht="12.75" customHeight="1">
      <c r="A641" s="537" t="s">
        <v>39</v>
      </c>
      <c r="B641" s="537"/>
      <c r="C641" s="72">
        <f>SUM(D641:F641)</f>
        <v>0</v>
      </c>
      <c r="D641" s="73"/>
      <c r="E641" s="73"/>
      <c r="F641" s="73"/>
      <c r="G641" s="73"/>
      <c r="H641" s="73"/>
      <c r="I641" s="98"/>
      <c r="J641" s="556"/>
      <c r="K641" s="699"/>
      <c r="L641" s="554"/>
      <c r="M641" s="554"/>
      <c r="N641" s="560"/>
      <c r="O641" s="561"/>
      <c r="P641" s="83"/>
      <c r="Q641" s="84"/>
      <c r="R641" s="84"/>
      <c r="S641" s="84"/>
      <c r="T641" s="84"/>
      <c r="U641" s="84"/>
      <c r="V641" s="84"/>
      <c r="W641" s="84"/>
      <c r="X641" s="84"/>
      <c r="Y641" s="84"/>
      <c r="Z641" s="84"/>
      <c r="AA641" s="84"/>
      <c r="AB641" s="84"/>
      <c r="AC641" s="84"/>
      <c r="AD641" s="84"/>
      <c r="AE641" s="84"/>
      <c r="AF641" s="84"/>
      <c r="AG641" s="85"/>
      <c r="AH641" s="133"/>
      <c r="AI641" s="100"/>
      <c r="AM641" s="51"/>
      <c r="AN641" s="53"/>
    </row>
    <row r="642" spans="1:40" ht="12.75" customHeight="1">
      <c r="A642" s="537" t="s">
        <v>40</v>
      </c>
      <c r="B642" s="537"/>
      <c r="C642" s="72">
        <f>SUM(D642:F642)</f>
        <v>0</v>
      </c>
      <c r="D642" s="73"/>
      <c r="E642" s="73"/>
      <c r="F642" s="73"/>
      <c r="G642" s="73"/>
      <c r="H642" s="73"/>
      <c r="I642" s="98"/>
      <c r="J642" s="556"/>
      <c r="K642" s="700"/>
      <c r="L642" s="554"/>
      <c r="M642" s="554"/>
      <c r="N642" s="560"/>
      <c r="O642" s="561"/>
      <c r="P642" s="86"/>
      <c r="Q642" s="87"/>
      <c r="R642" s="87"/>
      <c r="S642" s="87"/>
      <c r="T642" s="87"/>
      <c r="U642" s="87"/>
      <c r="V642" s="87"/>
      <c r="W642" s="87"/>
      <c r="X642" s="87"/>
      <c r="Y642" s="87"/>
      <c r="Z642" s="87"/>
      <c r="AA642" s="87"/>
      <c r="AB642" s="87"/>
      <c r="AC642" s="87"/>
      <c r="AD642" s="87"/>
      <c r="AE642" s="87"/>
      <c r="AF642" s="87"/>
      <c r="AG642" s="88"/>
      <c r="AH642" s="133"/>
      <c r="AI642" s="100"/>
      <c r="AM642" s="51"/>
      <c r="AN642" s="53"/>
    </row>
    <row r="643" spans="1:40" ht="33" customHeight="1">
      <c r="A643" s="70" t="s">
        <v>398</v>
      </c>
      <c r="B643" s="71" t="s">
        <v>399</v>
      </c>
      <c r="C643" s="72"/>
      <c r="D643" s="73"/>
      <c r="E643" s="73"/>
      <c r="F643" s="73"/>
      <c r="G643" s="73"/>
      <c r="H643" s="73"/>
      <c r="I643" s="98"/>
      <c r="J643" s="548" t="s">
        <v>54</v>
      </c>
      <c r="K643" s="548" t="s">
        <v>868</v>
      </c>
      <c r="L643" s="554"/>
      <c r="M643" s="554"/>
      <c r="N643" s="677">
        <f>N650</f>
        <v>21420.62994</v>
      </c>
      <c r="O643" s="561"/>
      <c r="P643" s="78"/>
      <c r="Q643" s="79"/>
      <c r="R643" s="79"/>
      <c r="S643" s="79"/>
      <c r="T643" s="79"/>
      <c r="U643" s="79"/>
      <c r="V643" s="79"/>
      <c r="W643" s="79"/>
      <c r="X643" s="79"/>
      <c r="Y643" s="79"/>
      <c r="Z643" s="79"/>
      <c r="AA643" s="79"/>
      <c r="AB643" s="79"/>
      <c r="AC643" s="79"/>
      <c r="AD643" s="79"/>
      <c r="AE643" s="79"/>
      <c r="AF643" s="79"/>
      <c r="AG643" s="80"/>
      <c r="AH643" s="133"/>
      <c r="AI643" s="100"/>
      <c r="AM643" s="51"/>
      <c r="AN643" s="53"/>
    </row>
    <row r="644" spans="1:40" ht="14.25" customHeight="1">
      <c r="A644" s="537" t="s">
        <v>27</v>
      </c>
      <c r="B644" s="537"/>
      <c r="C644" s="141">
        <f>SUM(C645:C649)</f>
        <v>2006793.32647</v>
      </c>
      <c r="D644" s="142">
        <f>SUM(D646:D647)</f>
        <v>27249.62607</v>
      </c>
      <c r="E644" s="142">
        <f>SUM(E646:E647)</f>
        <v>0</v>
      </c>
      <c r="F644" s="142">
        <f>SUM(F646:F647)</f>
        <v>0</v>
      </c>
      <c r="G644" s="142">
        <f>SUM(G646:G647)</f>
        <v>24303.08018</v>
      </c>
      <c r="H644" s="142">
        <f>SUM(H646:H647)</f>
        <v>24303.08018</v>
      </c>
      <c r="I644" s="141">
        <f>SUM(I645:I649)</f>
        <v>0</v>
      </c>
      <c r="J644" s="548"/>
      <c r="K644" s="548"/>
      <c r="L644" s="554"/>
      <c r="M644" s="554"/>
      <c r="N644" s="678"/>
      <c r="O644" s="561"/>
      <c r="P644" s="83"/>
      <c r="Q644" s="84"/>
      <c r="R644" s="84"/>
      <c r="S644" s="84"/>
      <c r="T644" s="84"/>
      <c r="U644" s="84"/>
      <c r="V644" s="84"/>
      <c r="W644" s="84"/>
      <c r="X644" s="84"/>
      <c r="Y644" s="84"/>
      <c r="Z644" s="84"/>
      <c r="AA644" s="84"/>
      <c r="AB644" s="84"/>
      <c r="AC644" s="84"/>
      <c r="AD644" s="84"/>
      <c r="AE644" s="84"/>
      <c r="AF644" s="84"/>
      <c r="AG644" s="85"/>
      <c r="AH644" s="133"/>
      <c r="AI644" s="100"/>
      <c r="AM644" s="51"/>
      <c r="AN644" s="53"/>
    </row>
    <row r="645" spans="1:40" ht="12.75" customHeight="1">
      <c r="A645" s="537" t="s">
        <v>28</v>
      </c>
      <c r="B645" s="537"/>
      <c r="C645" s="141">
        <f>SUM(D645:F645)</f>
        <v>1979543.7004</v>
      </c>
      <c r="D645" s="142">
        <f>SUM(D652)</f>
        <v>0</v>
      </c>
      <c r="E645" s="142">
        <f>E652+E659</f>
        <v>989771.8502</v>
      </c>
      <c r="F645" s="142">
        <f>F652+F659</f>
        <v>989771.8502</v>
      </c>
      <c r="G645" s="142">
        <f>SUM(G652)</f>
        <v>0</v>
      </c>
      <c r="H645" s="142">
        <f>SUM(H652)</f>
        <v>0</v>
      </c>
      <c r="I645" s="98"/>
      <c r="J645" s="548"/>
      <c r="K645" s="548"/>
      <c r="L645" s="554"/>
      <c r="M645" s="554"/>
      <c r="N645" s="678"/>
      <c r="O645" s="561"/>
      <c r="P645" s="83"/>
      <c r="Q645" s="84"/>
      <c r="R645" s="84"/>
      <c r="S645" s="84"/>
      <c r="T645" s="84"/>
      <c r="U645" s="84"/>
      <c r="V645" s="84"/>
      <c r="W645" s="84"/>
      <c r="X645" s="84"/>
      <c r="Y645" s="84"/>
      <c r="Z645" s="84"/>
      <c r="AA645" s="84"/>
      <c r="AB645" s="84"/>
      <c r="AC645" s="84"/>
      <c r="AD645" s="84"/>
      <c r="AE645" s="84"/>
      <c r="AF645" s="84"/>
      <c r="AG645" s="85"/>
      <c r="AH645" s="133"/>
      <c r="AI645" s="100"/>
      <c r="AM645" s="51"/>
      <c r="AN645" s="53"/>
    </row>
    <row r="646" spans="1:40" ht="12.75" customHeight="1">
      <c r="A646" s="537" t="s">
        <v>29</v>
      </c>
      <c r="B646" s="537"/>
      <c r="C646" s="141">
        <f>SUM(D646:F646)</f>
        <v>27249.62607</v>
      </c>
      <c r="D646" s="142">
        <f aca="true" t="shared" si="80" ref="D646:H647">SUM(D653)</f>
        <v>27249.62607</v>
      </c>
      <c r="E646" s="142">
        <f t="shared" si="80"/>
        <v>0</v>
      </c>
      <c r="F646" s="142">
        <f t="shared" si="80"/>
        <v>0</v>
      </c>
      <c r="G646" s="142">
        <f>SUM(G653)</f>
        <v>24303.08018</v>
      </c>
      <c r="H646" s="142">
        <f t="shared" si="80"/>
        <v>24303.08018</v>
      </c>
      <c r="I646" s="98"/>
      <c r="J646" s="548"/>
      <c r="K646" s="548"/>
      <c r="L646" s="554"/>
      <c r="M646" s="554"/>
      <c r="N646" s="678"/>
      <c r="O646" s="561"/>
      <c r="P646" s="83"/>
      <c r="Q646" s="84"/>
      <c r="R646" s="84"/>
      <c r="S646" s="84"/>
      <c r="T646" s="84"/>
      <c r="U646" s="84"/>
      <c r="V646" s="84"/>
      <c r="W646" s="84"/>
      <c r="X646" s="84"/>
      <c r="Y646" s="84"/>
      <c r="Z646" s="84"/>
      <c r="AA646" s="84"/>
      <c r="AB646" s="84"/>
      <c r="AC646" s="84"/>
      <c r="AD646" s="84"/>
      <c r="AE646" s="84"/>
      <c r="AF646" s="84"/>
      <c r="AG646" s="85"/>
      <c r="AH646" s="133"/>
      <c r="AI646" s="100"/>
      <c r="AM646" s="51"/>
      <c r="AN646" s="53"/>
    </row>
    <row r="647" spans="1:40" ht="37.5" customHeight="1">
      <c r="A647" s="537" t="s">
        <v>30</v>
      </c>
      <c r="B647" s="537"/>
      <c r="C647" s="141">
        <f>SUM(D647:F647)</f>
        <v>0</v>
      </c>
      <c r="D647" s="142">
        <f t="shared" si="80"/>
        <v>0</v>
      </c>
      <c r="E647" s="142">
        <f t="shared" si="80"/>
        <v>0</v>
      </c>
      <c r="F647" s="142">
        <f t="shared" si="80"/>
        <v>0</v>
      </c>
      <c r="G647" s="142">
        <f t="shared" si="80"/>
        <v>0</v>
      </c>
      <c r="H647" s="142">
        <f t="shared" si="80"/>
        <v>0</v>
      </c>
      <c r="I647" s="98"/>
      <c r="J647" s="548"/>
      <c r="K647" s="548"/>
      <c r="L647" s="554"/>
      <c r="M647" s="554"/>
      <c r="N647" s="678"/>
      <c r="O647" s="561"/>
      <c r="P647" s="86"/>
      <c r="Q647" s="87"/>
      <c r="R647" s="87"/>
      <c r="S647" s="87"/>
      <c r="T647" s="87"/>
      <c r="U647" s="87"/>
      <c r="V647" s="87"/>
      <c r="W647" s="87"/>
      <c r="X647" s="87"/>
      <c r="Y647" s="87"/>
      <c r="Z647" s="87"/>
      <c r="AA647" s="87"/>
      <c r="AB647" s="87"/>
      <c r="AC647" s="87"/>
      <c r="AD647" s="87"/>
      <c r="AE647" s="87"/>
      <c r="AF647" s="87"/>
      <c r="AG647" s="88"/>
      <c r="AH647" s="133"/>
      <c r="AI647" s="100"/>
      <c r="AM647" s="51"/>
      <c r="AN647" s="53"/>
    </row>
    <row r="648" spans="1:40" ht="12.75" customHeight="1">
      <c r="A648" s="537" t="s">
        <v>39</v>
      </c>
      <c r="B648" s="537"/>
      <c r="C648" s="141">
        <f>SUM(D648:F648)</f>
        <v>0</v>
      </c>
      <c r="D648" s="142">
        <f>D655+D662</f>
        <v>0</v>
      </c>
      <c r="E648" s="142"/>
      <c r="F648" s="142"/>
      <c r="G648" s="142">
        <v>0</v>
      </c>
      <c r="H648" s="142">
        <v>0</v>
      </c>
      <c r="I648" s="98"/>
      <c r="J648" s="548"/>
      <c r="K648" s="548"/>
      <c r="L648" s="554"/>
      <c r="M648" s="554"/>
      <c r="N648" s="667"/>
      <c r="O648" s="561"/>
      <c r="P648" s="116"/>
      <c r="Q648" s="117"/>
      <c r="R648" s="117"/>
      <c r="S648" s="117"/>
      <c r="T648" s="117"/>
      <c r="U648" s="117"/>
      <c r="V648" s="117"/>
      <c r="W648" s="117"/>
      <c r="X648" s="117"/>
      <c r="Y648" s="117"/>
      <c r="Z648" s="117"/>
      <c r="AA648" s="117"/>
      <c r="AB648" s="117"/>
      <c r="AC648" s="117"/>
      <c r="AD648" s="117"/>
      <c r="AE648" s="117"/>
      <c r="AF648" s="117"/>
      <c r="AG648" s="117"/>
      <c r="AH648" s="136"/>
      <c r="AI648" s="100"/>
      <c r="AM648" s="51"/>
      <c r="AN648" s="53"/>
    </row>
    <row r="649" spans="1:40" ht="12" customHeight="1">
      <c r="A649" s="537" t="s">
        <v>40</v>
      </c>
      <c r="B649" s="537"/>
      <c r="C649" s="141">
        <f>SUM(D649:F649)</f>
        <v>0</v>
      </c>
      <c r="D649" s="142">
        <f>D656+D672</f>
        <v>0</v>
      </c>
      <c r="E649" s="142"/>
      <c r="F649" s="142"/>
      <c r="G649" s="142">
        <v>0</v>
      </c>
      <c r="H649" s="142">
        <v>0</v>
      </c>
      <c r="I649" s="98"/>
      <c r="J649" s="548"/>
      <c r="K649" s="548"/>
      <c r="L649" s="554"/>
      <c r="M649" s="554"/>
      <c r="N649" s="668"/>
      <c r="O649" s="561"/>
      <c r="P649" s="115"/>
      <c r="Q649" s="126"/>
      <c r="R649" s="126"/>
      <c r="S649" s="126"/>
      <c r="T649" s="126"/>
      <c r="U649" s="126"/>
      <c r="V649" s="126"/>
      <c r="W649" s="126"/>
      <c r="X649" s="126"/>
      <c r="Y649" s="126"/>
      <c r="Z649" s="126"/>
      <c r="AA649" s="126"/>
      <c r="AB649" s="126"/>
      <c r="AC649" s="126"/>
      <c r="AD649" s="126"/>
      <c r="AE649" s="126"/>
      <c r="AF649" s="126"/>
      <c r="AG649" s="126"/>
      <c r="AH649" s="136"/>
      <c r="AI649" s="100"/>
      <c r="AM649" s="51"/>
      <c r="AN649" s="53"/>
    </row>
    <row r="650" spans="1:40" ht="68.25" customHeight="1">
      <c r="A650" s="70" t="s">
        <v>400</v>
      </c>
      <c r="B650" s="71" t="s">
        <v>401</v>
      </c>
      <c r="C650" s="72"/>
      <c r="D650" s="73"/>
      <c r="E650" s="73"/>
      <c r="F650" s="73"/>
      <c r="G650" s="73"/>
      <c r="H650" s="73"/>
      <c r="I650" s="541" t="s">
        <v>126</v>
      </c>
      <c r="J650" s="556" t="s">
        <v>54</v>
      </c>
      <c r="K650" s="548" t="s">
        <v>868</v>
      </c>
      <c r="L650" s="534" t="s">
        <v>142</v>
      </c>
      <c r="M650" s="534" t="s">
        <v>49</v>
      </c>
      <c r="N650" s="666">
        <v>21420.62994</v>
      </c>
      <c r="O650" s="561"/>
      <c r="P650" s="78" t="s">
        <v>50</v>
      </c>
      <c r="Q650" s="79" t="s">
        <v>50</v>
      </c>
      <c r="R650" s="79" t="s">
        <v>50</v>
      </c>
      <c r="S650" s="79" t="s">
        <v>50</v>
      </c>
      <c r="T650" s="79" t="s">
        <v>50</v>
      </c>
      <c r="U650" s="79" t="s">
        <v>50</v>
      </c>
      <c r="V650" s="79" t="s">
        <v>50</v>
      </c>
      <c r="W650" s="79" t="s">
        <v>50</v>
      </c>
      <c r="X650" s="79" t="s">
        <v>50</v>
      </c>
      <c r="Y650" s="79" t="s">
        <v>50</v>
      </c>
      <c r="Z650" s="79" t="s">
        <v>50</v>
      </c>
      <c r="AA650" s="79" t="s">
        <v>50</v>
      </c>
      <c r="AB650" s="79" t="s">
        <v>50</v>
      </c>
      <c r="AC650" s="79" t="s">
        <v>50</v>
      </c>
      <c r="AD650" s="79" t="s">
        <v>50</v>
      </c>
      <c r="AE650" s="79" t="s">
        <v>50</v>
      </c>
      <c r="AF650" s="79" t="s">
        <v>50</v>
      </c>
      <c r="AG650" s="80" t="s">
        <v>50</v>
      </c>
      <c r="AH650" s="133"/>
      <c r="AI650" s="100"/>
      <c r="AM650" s="51"/>
      <c r="AN650" s="53"/>
    </row>
    <row r="651" spans="1:40" ht="54.75" customHeight="1">
      <c r="A651" s="537" t="s">
        <v>27</v>
      </c>
      <c r="B651" s="537"/>
      <c r="C651" s="72">
        <f aca="true" t="shared" si="81" ref="C651:H651">SUM(C652:C656)</f>
        <v>27249.62607</v>
      </c>
      <c r="D651" s="73">
        <f t="shared" si="81"/>
        <v>27249.62607</v>
      </c>
      <c r="E651" s="73">
        <f t="shared" si="81"/>
        <v>0</v>
      </c>
      <c r="F651" s="73">
        <f t="shared" si="81"/>
        <v>0</v>
      </c>
      <c r="G651" s="73">
        <f t="shared" si="81"/>
        <v>24303.08018</v>
      </c>
      <c r="H651" s="73">
        <f t="shared" si="81"/>
        <v>24303.08018</v>
      </c>
      <c r="I651" s="541"/>
      <c r="J651" s="556"/>
      <c r="K651" s="548"/>
      <c r="L651" s="665"/>
      <c r="M651" s="665"/>
      <c r="N651" s="667"/>
      <c r="O651" s="561"/>
      <c r="P651" s="83"/>
      <c r="Q651" s="84"/>
      <c r="R651" s="84"/>
      <c r="S651" s="84"/>
      <c r="T651" s="84"/>
      <c r="U651" s="84"/>
      <c r="V651" s="84"/>
      <c r="W651" s="84"/>
      <c r="X651" s="84"/>
      <c r="Y651" s="84"/>
      <c r="Z651" s="84"/>
      <c r="AA651" s="84"/>
      <c r="AB651" s="84"/>
      <c r="AC651" s="84"/>
      <c r="AD651" s="84"/>
      <c r="AE651" s="84"/>
      <c r="AF651" s="84"/>
      <c r="AG651" s="85"/>
      <c r="AH651" s="133"/>
      <c r="AI651" s="100"/>
      <c r="AM651" s="51"/>
      <c r="AN651" s="53"/>
    </row>
    <row r="652" spans="1:40" ht="12.75" customHeight="1">
      <c r="A652" s="537" t="s">
        <v>28</v>
      </c>
      <c r="B652" s="537"/>
      <c r="C652" s="72">
        <f aca="true" t="shared" si="82" ref="C652:C657">SUM(D652:F652)</f>
        <v>0</v>
      </c>
      <c r="D652" s="73"/>
      <c r="E652" s="73"/>
      <c r="F652" s="73"/>
      <c r="G652" s="73"/>
      <c r="H652" s="73"/>
      <c r="I652" s="541"/>
      <c r="J652" s="556"/>
      <c r="K652" s="548"/>
      <c r="L652" s="665"/>
      <c r="M652" s="665"/>
      <c r="N652" s="667"/>
      <c r="O652" s="561"/>
      <c r="P652" s="83"/>
      <c r="Q652" s="84"/>
      <c r="R652" s="84"/>
      <c r="S652" s="84"/>
      <c r="T652" s="84"/>
      <c r="U652" s="84"/>
      <c r="V652" s="84"/>
      <c r="W652" s="84"/>
      <c r="X652" s="84"/>
      <c r="Y652" s="84"/>
      <c r="Z652" s="84"/>
      <c r="AA652" s="84"/>
      <c r="AB652" s="84"/>
      <c r="AC652" s="84"/>
      <c r="AD652" s="84"/>
      <c r="AE652" s="84"/>
      <c r="AF652" s="84"/>
      <c r="AG652" s="85"/>
      <c r="AH652" s="133"/>
      <c r="AI652" s="100"/>
      <c r="AM652" s="51"/>
      <c r="AN652" s="53"/>
    </row>
    <row r="653" spans="1:40" ht="12.75" customHeight="1">
      <c r="A653" s="537" t="s">
        <v>29</v>
      </c>
      <c r="B653" s="537"/>
      <c r="C653" s="72">
        <f t="shared" si="82"/>
        <v>27249.62607</v>
      </c>
      <c r="D653" s="73">
        <v>27249.62607</v>
      </c>
      <c r="E653" s="73"/>
      <c r="F653" s="73"/>
      <c r="G653" s="73">
        <v>24303.08018</v>
      </c>
      <c r="H653" s="73">
        <v>24303.08018</v>
      </c>
      <c r="I653" s="541"/>
      <c r="J653" s="556"/>
      <c r="K653" s="548"/>
      <c r="L653" s="665"/>
      <c r="M653" s="665"/>
      <c r="N653" s="667"/>
      <c r="O653" s="561"/>
      <c r="P653" s="83"/>
      <c r="Q653" s="84"/>
      <c r="R653" s="84"/>
      <c r="S653" s="84"/>
      <c r="T653" s="84"/>
      <c r="U653" s="84"/>
      <c r="V653" s="84"/>
      <c r="W653" s="84"/>
      <c r="X653" s="84"/>
      <c r="Y653" s="84"/>
      <c r="Z653" s="84"/>
      <c r="AA653" s="84"/>
      <c r="AB653" s="84"/>
      <c r="AC653" s="84"/>
      <c r="AD653" s="84"/>
      <c r="AE653" s="84"/>
      <c r="AF653" s="84"/>
      <c r="AG653" s="85"/>
      <c r="AH653" s="133"/>
      <c r="AI653" s="100"/>
      <c r="AM653" s="51"/>
      <c r="AN653" s="53">
        <f>(H653/D653)*100</f>
        <v>89.18683917925779</v>
      </c>
    </row>
    <row r="654" spans="1:40" ht="12.75" customHeight="1">
      <c r="A654" s="537" t="s">
        <v>30</v>
      </c>
      <c r="B654" s="537"/>
      <c r="C654" s="72">
        <f t="shared" si="82"/>
        <v>0</v>
      </c>
      <c r="D654" s="73"/>
      <c r="E654" s="73"/>
      <c r="F654" s="73"/>
      <c r="G654" s="73"/>
      <c r="H654" s="73"/>
      <c r="I654" s="541"/>
      <c r="J654" s="556"/>
      <c r="K654" s="548"/>
      <c r="L654" s="665"/>
      <c r="M654" s="665"/>
      <c r="N654" s="667"/>
      <c r="O654" s="561"/>
      <c r="P654" s="83"/>
      <c r="Q654" s="84"/>
      <c r="R654" s="84"/>
      <c r="S654" s="84"/>
      <c r="T654" s="84"/>
      <c r="U654" s="84"/>
      <c r="V654" s="84"/>
      <c r="W654" s="84"/>
      <c r="X654" s="84"/>
      <c r="Y654" s="84"/>
      <c r="Z654" s="84"/>
      <c r="AA654" s="84"/>
      <c r="AB654" s="84"/>
      <c r="AC654" s="84"/>
      <c r="AD654" s="84"/>
      <c r="AE654" s="84"/>
      <c r="AF654" s="84"/>
      <c r="AG654" s="85"/>
      <c r="AH654" s="133"/>
      <c r="AI654" s="100"/>
      <c r="AM654" s="51"/>
      <c r="AN654" s="53"/>
    </row>
    <row r="655" spans="1:40" ht="12.75" customHeight="1">
      <c r="A655" s="537" t="s">
        <v>39</v>
      </c>
      <c r="B655" s="537"/>
      <c r="C655" s="72">
        <f t="shared" si="82"/>
        <v>0</v>
      </c>
      <c r="D655" s="73"/>
      <c r="E655" s="73"/>
      <c r="F655" s="73"/>
      <c r="G655" s="73"/>
      <c r="H655" s="73"/>
      <c r="I655" s="98"/>
      <c r="J655" s="556"/>
      <c r="K655" s="548"/>
      <c r="L655" s="665"/>
      <c r="M655" s="665"/>
      <c r="N655" s="667"/>
      <c r="O655" s="561"/>
      <c r="P655" s="83"/>
      <c r="Q655" s="84"/>
      <c r="R655" s="84"/>
      <c r="S655" s="84"/>
      <c r="T655" s="84"/>
      <c r="U655" s="84"/>
      <c r="V655" s="84"/>
      <c r="W655" s="84"/>
      <c r="X655" s="84"/>
      <c r="Y655" s="84"/>
      <c r="Z655" s="84"/>
      <c r="AA655" s="84"/>
      <c r="AB655" s="84"/>
      <c r="AC655" s="84"/>
      <c r="AD655" s="84"/>
      <c r="AE655" s="84"/>
      <c r="AF655" s="84"/>
      <c r="AG655" s="85"/>
      <c r="AH655" s="133"/>
      <c r="AI655" s="100"/>
      <c r="AM655" s="51"/>
      <c r="AN655" s="53"/>
    </row>
    <row r="656" spans="1:40" ht="12.75" customHeight="1">
      <c r="A656" s="537" t="s">
        <v>40</v>
      </c>
      <c r="B656" s="537"/>
      <c r="C656" s="72">
        <f t="shared" si="82"/>
        <v>0</v>
      </c>
      <c r="D656" s="73"/>
      <c r="E656" s="73"/>
      <c r="F656" s="73"/>
      <c r="G656" s="73"/>
      <c r="H656" s="73"/>
      <c r="I656" s="98"/>
      <c r="J656" s="556"/>
      <c r="K656" s="548"/>
      <c r="L656" s="564"/>
      <c r="M656" s="564"/>
      <c r="N656" s="668"/>
      <c r="O656" s="561"/>
      <c r="P656" s="86"/>
      <c r="Q656" s="87"/>
      <c r="R656" s="87"/>
      <c r="S656" s="87"/>
      <c r="T656" s="87"/>
      <c r="U656" s="87"/>
      <c r="V656" s="87"/>
      <c r="W656" s="87"/>
      <c r="X656" s="87"/>
      <c r="Y656" s="87"/>
      <c r="Z656" s="87"/>
      <c r="AA656" s="87"/>
      <c r="AB656" s="87"/>
      <c r="AC656" s="87"/>
      <c r="AD656" s="87"/>
      <c r="AE656" s="87"/>
      <c r="AF656" s="87"/>
      <c r="AG656" s="88"/>
      <c r="AH656" s="133"/>
      <c r="AI656" s="100"/>
      <c r="AM656" s="51"/>
      <c r="AN656" s="53"/>
    </row>
    <row r="657" spans="1:40" ht="3.75" customHeight="1">
      <c r="A657" s="537" t="s">
        <v>40</v>
      </c>
      <c r="B657" s="537"/>
      <c r="C657" s="72">
        <f t="shared" si="82"/>
        <v>0</v>
      </c>
      <c r="D657" s="73"/>
      <c r="E657" s="73"/>
      <c r="F657" s="73"/>
      <c r="G657" s="73"/>
      <c r="H657" s="73"/>
      <c r="I657" s="98"/>
      <c r="J657" s="101"/>
      <c r="K657" s="101"/>
      <c r="L657" s="36"/>
      <c r="M657" s="36"/>
      <c r="N657" s="76"/>
      <c r="O657" s="77"/>
      <c r="P657" s="115"/>
      <c r="Q657" s="126"/>
      <c r="R657" s="126"/>
      <c r="S657" s="126"/>
      <c r="T657" s="126"/>
      <c r="U657" s="126"/>
      <c r="V657" s="126"/>
      <c r="W657" s="126"/>
      <c r="X657" s="126"/>
      <c r="Y657" s="126"/>
      <c r="Z657" s="126"/>
      <c r="AA657" s="126"/>
      <c r="AB657" s="126"/>
      <c r="AC657" s="126"/>
      <c r="AD657" s="126"/>
      <c r="AE657" s="126"/>
      <c r="AF657" s="126"/>
      <c r="AG657" s="126"/>
      <c r="AH657" s="136"/>
      <c r="AI657" s="100"/>
      <c r="AM657" s="51"/>
      <c r="AN657" s="53"/>
    </row>
    <row r="658" spans="1:40" s="161" customFormat="1" ht="24" customHeight="1">
      <c r="A658" s="153" t="s">
        <v>402</v>
      </c>
      <c r="B658" s="56" t="s">
        <v>403</v>
      </c>
      <c r="C658" s="154">
        <f>C665+C681+C717+C752+C773+C794+C815+C872</f>
        <v>3160845.5901</v>
      </c>
      <c r="D658" s="155"/>
      <c r="E658" s="155"/>
      <c r="F658" s="155"/>
      <c r="G658" s="155"/>
      <c r="H658" s="155"/>
      <c r="I658" s="156"/>
      <c r="J658" s="567"/>
      <c r="K658" s="568"/>
      <c r="L658" s="569"/>
      <c r="M658" s="569"/>
      <c r="N658" s="562">
        <f>N664+N680+N716+N751+N772+N793+N814+N871</f>
        <v>585510.75555</v>
      </c>
      <c r="O658" s="566"/>
      <c r="P658" s="157"/>
      <c r="Q658" s="158"/>
      <c r="R658" s="158"/>
      <c r="S658" s="158"/>
      <c r="T658" s="158"/>
      <c r="U658" s="158"/>
      <c r="V658" s="158"/>
      <c r="W658" s="158"/>
      <c r="X658" s="158"/>
      <c r="Y658" s="158"/>
      <c r="Z658" s="158"/>
      <c r="AA658" s="158"/>
      <c r="AB658" s="158"/>
      <c r="AC658" s="158"/>
      <c r="AD658" s="158"/>
      <c r="AE658" s="158"/>
      <c r="AF658" s="158"/>
      <c r="AG658" s="159"/>
      <c r="AH658" s="160"/>
      <c r="AI658" s="100"/>
      <c r="AM658" s="51"/>
      <c r="AN658" s="53"/>
    </row>
    <row r="659" spans="1:40" s="161" customFormat="1" ht="13.5" customHeight="1">
      <c r="A659" s="537" t="s">
        <v>27</v>
      </c>
      <c r="B659" s="537"/>
      <c r="C659" s="154"/>
      <c r="D659" s="155">
        <f>D665+D681+D717+D752+D773+D794+D815+D872+D893</f>
        <v>1182430.1767000002</v>
      </c>
      <c r="E659" s="155">
        <f>E665+E681+E717+E752+E773+E794+E815+E872</f>
        <v>989771.8502</v>
      </c>
      <c r="F659" s="155">
        <f>F665+F681+F717+F752+F773+F794+F815+F872</f>
        <v>989771.8502</v>
      </c>
      <c r="G659" s="155">
        <f>G665+G681+G717+G752+G773+G794+G815+G872+G893</f>
        <v>1180012.7734200002</v>
      </c>
      <c r="H659" s="155">
        <f>H665+H681+H717+H752+H773+H794+H815+H872+H893</f>
        <v>1172424.6978</v>
      </c>
      <c r="I659" s="156"/>
      <c r="J659" s="567"/>
      <c r="K659" s="568"/>
      <c r="L659" s="569"/>
      <c r="M659" s="569"/>
      <c r="N659" s="562"/>
      <c r="O659" s="566"/>
      <c r="P659" s="162"/>
      <c r="Q659" s="163"/>
      <c r="R659" s="163"/>
      <c r="S659" s="163"/>
      <c r="T659" s="163"/>
      <c r="U659" s="163"/>
      <c r="V659" s="163"/>
      <c r="W659" s="163"/>
      <c r="X659" s="163"/>
      <c r="Y659" s="163"/>
      <c r="Z659" s="163"/>
      <c r="AA659" s="163"/>
      <c r="AB659" s="163"/>
      <c r="AC659" s="163"/>
      <c r="AD659" s="163"/>
      <c r="AE659" s="163"/>
      <c r="AF659" s="163"/>
      <c r="AG659" s="164"/>
      <c r="AH659" s="160"/>
      <c r="AI659" s="100"/>
      <c r="AM659" s="51"/>
      <c r="AN659" s="53">
        <f>(H659/D659)*100</f>
        <v>99.15382074162518</v>
      </c>
    </row>
    <row r="660" spans="1:40" s="161" customFormat="1" ht="12" customHeight="1">
      <c r="A660" s="537" t="s">
        <v>28</v>
      </c>
      <c r="B660" s="537"/>
      <c r="C660" s="154"/>
      <c r="D660" s="155">
        <f>D666+D682+D718+D753+D774+D795+D816+D873+D894</f>
        <v>563.2</v>
      </c>
      <c r="E660" s="155"/>
      <c r="F660" s="155"/>
      <c r="G660" s="155">
        <f>G666+G682+G718+G753+G774+G795+G816+G873</f>
        <v>563.2</v>
      </c>
      <c r="H660" s="155">
        <f>H666+H682+H718+H753+H774+H795+H816+H873</f>
        <v>563.2</v>
      </c>
      <c r="I660" s="156"/>
      <c r="J660" s="567"/>
      <c r="K660" s="568"/>
      <c r="L660" s="569"/>
      <c r="M660" s="569"/>
      <c r="N660" s="562"/>
      <c r="O660" s="566"/>
      <c r="P660" s="162"/>
      <c r="Q660" s="163"/>
      <c r="R660" s="163"/>
      <c r="S660" s="163"/>
      <c r="T660" s="163"/>
      <c r="U660" s="163"/>
      <c r="V660" s="163"/>
      <c r="W660" s="163"/>
      <c r="X660" s="163"/>
      <c r="Y660" s="163"/>
      <c r="Z660" s="163"/>
      <c r="AA660" s="163"/>
      <c r="AB660" s="163"/>
      <c r="AC660" s="163"/>
      <c r="AD660" s="163"/>
      <c r="AE660" s="163"/>
      <c r="AF660" s="163"/>
      <c r="AG660" s="164"/>
      <c r="AH660" s="160"/>
      <c r="AI660" s="100"/>
      <c r="AM660" s="51"/>
      <c r="AN660" s="53">
        <f>(H660/D660)*100</f>
        <v>100</v>
      </c>
    </row>
    <row r="661" spans="1:40" s="161" customFormat="1" ht="9.75" customHeight="1">
      <c r="A661" s="537" t="s">
        <v>29</v>
      </c>
      <c r="B661" s="537"/>
      <c r="C661" s="154"/>
      <c r="D661" s="155">
        <f>D667+D683+D719+D754+D775+D796+D817+D874+D895</f>
        <v>1181866.9767000002</v>
      </c>
      <c r="E661" s="155">
        <f>E667+E683+E719+E754+E775+E796+E817+E874</f>
        <v>989771.8502</v>
      </c>
      <c r="F661" s="155">
        <f>F667+F683+F719+F754+F775+F796+F817+F874</f>
        <v>989771.8502</v>
      </c>
      <c r="G661" s="155">
        <f>G667+G683+G719+G754+G775+G796+G817+G874+G895</f>
        <v>1179449.57342</v>
      </c>
      <c r="H661" s="155">
        <f>H667+H683+H719+H754+H775+H796+H817+H874+H895</f>
        <v>1171861.4978</v>
      </c>
      <c r="I661" s="156"/>
      <c r="J661" s="567"/>
      <c r="K661" s="568"/>
      <c r="L661" s="569"/>
      <c r="M661" s="569"/>
      <c r="N661" s="562"/>
      <c r="O661" s="566"/>
      <c r="P661" s="162"/>
      <c r="Q661" s="163"/>
      <c r="R661" s="163"/>
      <c r="S661" s="163"/>
      <c r="T661" s="163"/>
      <c r="U661" s="163"/>
      <c r="V661" s="163"/>
      <c r="W661" s="163"/>
      <c r="X661" s="163"/>
      <c r="Y661" s="163"/>
      <c r="Z661" s="163"/>
      <c r="AA661" s="163"/>
      <c r="AB661" s="163"/>
      <c r="AC661" s="163"/>
      <c r="AD661" s="163"/>
      <c r="AE661" s="163"/>
      <c r="AF661" s="163"/>
      <c r="AG661" s="164"/>
      <c r="AH661" s="160"/>
      <c r="AI661" s="100"/>
      <c r="AM661" s="51"/>
      <c r="AN661" s="53">
        <f>(H661/D661)*100</f>
        <v>99.15341750829376</v>
      </c>
    </row>
    <row r="662" spans="1:40" s="161" customFormat="1" ht="12.75" customHeight="1">
      <c r="A662" s="537" t="s">
        <v>30</v>
      </c>
      <c r="B662" s="537"/>
      <c r="C662" s="154"/>
      <c r="D662" s="155">
        <f>D668+D684+D720+D755+D776+D797+D818+D875+D896</f>
        <v>0</v>
      </c>
      <c r="E662" s="155"/>
      <c r="F662" s="155"/>
      <c r="G662" s="155">
        <f>G668+G684+G720+G755+G776+G797+G818+G875</f>
        <v>0</v>
      </c>
      <c r="H662" s="155">
        <f>H668+H684+H720+H755+H776+H797+H818+H875</f>
        <v>0</v>
      </c>
      <c r="I662" s="156"/>
      <c r="J662" s="567"/>
      <c r="K662" s="568"/>
      <c r="L662" s="569"/>
      <c r="M662" s="569"/>
      <c r="N662" s="562"/>
      <c r="O662" s="566"/>
      <c r="P662" s="162"/>
      <c r="Q662" s="163"/>
      <c r="R662" s="163"/>
      <c r="S662" s="163"/>
      <c r="T662" s="163"/>
      <c r="U662" s="163"/>
      <c r="V662" s="163"/>
      <c r="W662" s="163"/>
      <c r="X662" s="163"/>
      <c r="Y662" s="163"/>
      <c r="Z662" s="163"/>
      <c r="AA662" s="163"/>
      <c r="AB662" s="163"/>
      <c r="AC662" s="163"/>
      <c r="AD662" s="163"/>
      <c r="AE662" s="163"/>
      <c r="AF662" s="163"/>
      <c r="AG662" s="164"/>
      <c r="AH662" s="160"/>
      <c r="AI662" s="100"/>
      <c r="AM662" s="51"/>
      <c r="AN662" s="53"/>
    </row>
    <row r="663" spans="1:40" ht="73.5" customHeight="1">
      <c r="A663" s="140"/>
      <c r="B663" s="137" t="s">
        <v>404</v>
      </c>
      <c r="C663" s="27" t="s">
        <v>34</v>
      </c>
      <c r="D663" s="29" t="s">
        <v>34</v>
      </c>
      <c r="E663" s="29" t="s">
        <v>34</v>
      </c>
      <c r="F663" s="29" t="s">
        <v>34</v>
      </c>
      <c r="G663" s="29" t="s">
        <v>34</v>
      </c>
      <c r="H663" s="28" t="s">
        <v>34</v>
      </c>
      <c r="I663" s="74" t="s">
        <v>37</v>
      </c>
      <c r="J663" s="27" t="s">
        <v>34</v>
      </c>
      <c r="K663" s="27" t="s">
        <v>34</v>
      </c>
      <c r="L663" s="109"/>
      <c r="M663" s="109" t="s">
        <v>123</v>
      </c>
      <c r="N663" s="98"/>
      <c r="O663" s="165"/>
      <c r="P663" s="166"/>
      <c r="Q663" s="167"/>
      <c r="R663" s="167"/>
      <c r="S663" s="167"/>
      <c r="T663" s="167"/>
      <c r="U663" s="168" t="s">
        <v>50</v>
      </c>
      <c r="V663" s="167"/>
      <c r="W663" s="167"/>
      <c r="X663" s="167"/>
      <c r="Y663" s="167"/>
      <c r="Z663" s="167"/>
      <c r="AA663" s="167"/>
      <c r="AB663" s="167"/>
      <c r="AC663" s="167"/>
      <c r="AD663" s="167"/>
      <c r="AE663" s="167"/>
      <c r="AF663" s="167"/>
      <c r="AG663" s="167"/>
      <c r="AH663" s="167"/>
      <c r="AI663" s="167"/>
      <c r="AJ663" s="79" t="s">
        <v>50</v>
      </c>
      <c r="AK663" s="167"/>
      <c r="AL663" s="167"/>
      <c r="AM663" s="167"/>
      <c r="AN663" s="169"/>
    </row>
    <row r="664" spans="1:40" ht="69" customHeight="1">
      <c r="A664" s="70" t="s">
        <v>405</v>
      </c>
      <c r="B664" s="137" t="s">
        <v>406</v>
      </c>
      <c r="C664" s="72"/>
      <c r="D664" s="73"/>
      <c r="E664" s="73"/>
      <c r="F664" s="73"/>
      <c r="G664" s="73"/>
      <c r="H664" s="73"/>
      <c r="I664" s="98"/>
      <c r="J664" s="548" t="s">
        <v>37</v>
      </c>
      <c r="K664" s="548" t="s">
        <v>407</v>
      </c>
      <c r="L664" s="554"/>
      <c r="M664" s="554"/>
      <c r="N664" s="562">
        <f>N672</f>
        <v>348822.12362</v>
      </c>
      <c r="O664" s="561"/>
      <c r="P664" s="78"/>
      <c r="Q664" s="79"/>
      <c r="R664" s="79"/>
      <c r="S664" s="79"/>
      <c r="T664" s="79"/>
      <c r="U664" s="79"/>
      <c r="V664" s="79"/>
      <c r="W664" s="79"/>
      <c r="X664" s="79"/>
      <c r="Y664" s="79"/>
      <c r="Z664" s="79"/>
      <c r="AA664" s="79"/>
      <c r="AB664" s="79"/>
      <c r="AC664" s="79"/>
      <c r="AD664" s="79"/>
      <c r="AE664" s="79"/>
      <c r="AF664" s="79"/>
      <c r="AG664" s="80"/>
      <c r="AH664" s="133"/>
      <c r="AI664" s="100"/>
      <c r="AM664" s="51"/>
      <c r="AN664" s="53"/>
    </row>
    <row r="665" spans="1:40" ht="12.75" customHeight="1">
      <c r="A665" s="537" t="s">
        <v>27</v>
      </c>
      <c r="B665" s="537"/>
      <c r="C665" s="141">
        <f aca="true" t="shared" si="83" ref="C665:H665">SUM(C666:C670)</f>
        <v>2283147.94148</v>
      </c>
      <c r="D665" s="142">
        <f t="shared" si="83"/>
        <v>798220.28748</v>
      </c>
      <c r="E665" s="142">
        <f t="shared" si="83"/>
        <v>742463.827</v>
      </c>
      <c r="F665" s="142">
        <f t="shared" si="83"/>
        <v>742463.827</v>
      </c>
      <c r="G665" s="142">
        <f t="shared" si="83"/>
        <v>798220.28748</v>
      </c>
      <c r="H665" s="142">
        <f t="shared" si="83"/>
        <v>795375.10146</v>
      </c>
      <c r="I665" s="98"/>
      <c r="J665" s="548"/>
      <c r="K665" s="548"/>
      <c r="L665" s="554"/>
      <c r="M665" s="554"/>
      <c r="N665" s="562"/>
      <c r="O665" s="561"/>
      <c r="P665" s="83"/>
      <c r="Q665" s="84"/>
      <c r="R665" s="84"/>
      <c r="S665" s="84"/>
      <c r="T665" s="84"/>
      <c r="U665" s="84"/>
      <c r="V665" s="84"/>
      <c r="W665" s="84"/>
      <c r="X665" s="84"/>
      <c r="Y665" s="84"/>
      <c r="Z665" s="84"/>
      <c r="AA665" s="84"/>
      <c r="AB665" s="84"/>
      <c r="AC665" s="84"/>
      <c r="AD665" s="84"/>
      <c r="AE665" s="84"/>
      <c r="AF665" s="84"/>
      <c r="AG665" s="85"/>
      <c r="AH665" s="133"/>
      <c r="AI665" s="100"/>
      <c r="AM665" s="51"/>
      <c r="AN665" s="53"/>
    </row>
    <row r="666" spans="1:40" ht="12.75" customHeight="1" hidden="1">
      <c r="A666" s="537" t="s">
        <v>28</v>
      </c>
      <c r="B666" s="537"/>
      <c r="C666" s="141">
        <f>SUM(D666:F666)</f>
        <v>0</v>
      </c>
      <c r="D666" s="142">
        <f aca="true" t="shared" si="84" ref="D666:H668">D674</f>
        <v>0</v>
      </c>
      <c r="E666" s="142">
        <f t="shared" si="84"/>
        <v>0</v>
      </c>
      <c r="F666" s="142">
        <f t="shared" si="84"/>
        <v>0</v>
      </c>
      <c r="G666" s="142">
        <f t="shared" si="84"/>
        <v>0</v>
      </c>
      <c r="H666" s="142">
        <f t="shared" si="84"/>
        <v>0</v>
      </c>
      <c r="I666" s="98"/>
      <c r="J666" s="548"/>
      <c r="K666" s="548"/>
      <c r="L666" s="554"/>
      <c r="M666" s="554"/>
      <c r="N666" s="562"/>
      <c r="O666" s="561"/>
      <c r="P666" s="83"/>
      <c r="Q666" s="84"/>
      <c r="R666" s="84"/>
      <c r="S666" s="84"/>
      <c r="T666" s="84"/>
      <c r="U666" s="84"/>
      <c r="V666" s="84"/>
      <c r="W666" s="84"/>
      <c r="X666" s="84"/>
      <c r="Y666" s="84"/>
      <c r="Z666" s="84"/>
      <c r="AA666" s="84"/>
      <c r="AB666" s="84"/>
      <c r="AC666" s="84"/>
      <c r="AD666" s="84"/>
      <c r="AE666" s="84"/>
      <c r="AF666" s="84"/>
      <c r="AG666" s="85"/>
      <c r="AH666" s="133"/>
      <c r="AI666" s="100"/>
      <c r="AM666" s="51"/>
      <c r="AN666" s="53"/>
    </row>
    <row r="667" spans="1:40" ht="12.75" customHeight="1">
      <c r="A667" s="537" t="s">
        <v>29</v>
      </c>
      <c r="B667" s="537"/>
      <c r="C667" s="141">
        <f>SUM(D667:F667)</f>
        <v>2283147.94148</v>
      </c>
      <c r="D667" s="142">
        <f>D675</f>
        <v>798220.28748</v>
      </c>
      <c r="E667" s="142">
        <f t="shared" si="84"/>
        <v>742463.827</v>
      </c>
      <c r="F667" s="142">
        <f t="shared" si="84"/>
        <v>742463.827</v>
      </c>
      <c r="G667" s="142">
        <f t="shared" si="84"/>
        <v>798220.28748</v>
      </c>
      <c r="H667" s="142">
        <f t="shared" si="84"/>
        <v>795375.10146</v>
      </c>
      <c r="I667" s="98"/>
      <c r="J667" s="548"/>
      <c r="K667" s="548"/>
      <c r="L667" s="554"/>
      <c r="M667" s="554"/>
      <c r="N667" s="562"/>
      <c r="O667" s="561"/>
      <c r="P667" s="83"/>
      <c r="Q667" s="84"/>
      <c r="R667" s="84"/>
      <c r="S667" s="84"/>
      <c r="T667" s="84"/>
      <c r="U667" s="84"/>
      <c r="V667" s="84"/>
      <c r="W667" s="84"/>
      <c r="X667" s="84"/>
      <c r="Y667" s="84"/>
      <c r="Z667" s="84"/>
      <c r="AA667" s="84"/>
      <c r="AB667" s="84"/>
      <c r="AC667" s="84"/>
      <c r="AD667" s="84"/>
      <c r="AE667" s="84"/>
      <c r="AF667" s="84"/>
      <c r="AG667" s="85"/>
      <c r="AH667" s="133"/>
      <c r="AI667" s="100"/>
      <c r="AM667" s="51"/>
      <c r="AN667" s="53"/>
    </row>
    <row r="668" spans="1:40" ht="12.75" customHeight="1" hidden="1">
      <c r="A668" s="537" t="s">
        <v>30</v>
      </c>
      <c r="B668" s="537"/>
      <c r="C668" s="141">
        <f>SUM(D668:F668)</f>
        <v>0</v>
      </c>
      <c r="D668" s="142">
        <f t="shared" si="84"/>
        <v>0</v>
      </c>
      <c r="E668" s="142">
        <f t="shared" si="84"/>
        <v>0</v>
      </c>
      <c r="F668" s="142">
        <f t="shared" si="84"/>
        <v>0</v>
      </c>
      <c r="G668" s="142">
        <f t="shared" si="84"/>
        <v>0</v>
      </c>
      <c r="H668" s="142">
        <f t="shared" si="84"/>
        <v>0</v>
      </c>
      <c r="I668" s="98"/>
      <c r="J668" s="548"/>
      <c r="K668" s="548"/>
      <c r="L668" s="36"/>
      <c r="M668" s="36"/>
      <c r="N668" s="562"/>
      <c r="O668" s="561"/>
      <c r="P668" s="86"/>
      <c r="Q668" s="87"/>
      <c r="R668" s="87"/>
      <c r="S668" s="87"/>
      <c r="T668" s="87"/>
      <c r="U668" s="87"/>
      <c r="V668" s="87"/>
      <c r="W668" s="87"/>
      <c r="X668" s="87"/>
      <c r="Y668" s="87"/>
      <c r="Z668" s="87"/>
      <c r="AA668" s="87"/>
      <c r="AB668" s="87"/>
      <c r="AC668" s="87"/>
      <c r="AD668" s="87"/>
      <c r="AE668" s="87"/>
      <c r="AF668" s="87"/>
      <c r="AG668" s="88"/>
      <c r="AH668" s="133"/>
      <c r="AI668" s="100"/>
      <c r="AM668" s="51"/>
      <c r="AN668" s="53" t="e">
        <f>(H668/D668)*100</f>
        <v>#DIV/0!</v>
      </c>
    </row>
    <row r="669" spans="1:40" ht="12.75" customHeight="1" hidden="1">
      <c r="A669" s="537" t="s">
        <v>39</v>
      </c>
      <c r="B669" s="537"/>
      <c r="C669" s="141">
        <f>SUM(D669:F669)</f>
        <v>0</v>
      </c>
      <c r="D669" s="142">
        <f>D677</f>
        <v>0</v>
      </c>
      <c r="E669" s="142"/>
      <c r="F669" s="142"/>
      <c r="G669" s="142"/>
      <c r="H669" s="142"/>
      <c r="I669" s="98"/>
      <c r="J669" s="101"/>
      <c r="K669" s="31"/>
      <c r="L669" s="36"/>
      <c r="M669" s="36"/>
      <c r="N669" s="76"/>
      <c r="O669" s="77"/>
      <c r="P669" s="116"/>
      <c r="Q669" s="117"/>
      <c r="R669" s="117"/>
      <c r="S669" s="117"/>
      <c r="T669" s="117"/>
      <c r="U669" s="117"/>
      <c r="V669" s="117"/>
      <c r="W669" s="117"/>
      <c r="X669" s="117"/>
      <c r="Y669" s="117"/>
      <c r="Z669" s="117"/>
      <c r="AA669" s="117"/>
      <c r="AB669" s="117"/>
      <c r="AC669" s="117"/>
      <c r="AD669" s="117"/>
      <c r="AE669" s="117"/>
      <c r="AF669" s="117"/>
      <c r="AG669" s="117"/>
      <c r="AH669" s="136"/>
      <c r="AI669" s="100"/>
      <c r="AM669" s="51"/>
      <c r="AN669" s="53" t="e">
        <f>(H669/D669)*100</f>
        <v>#DIV/0!</v>
      </c>
    </row>
    <row r="670" spans="1:40" ht="12.75" customHeight="1" hidden="1">
      <c r="A670" s="537" t="s">
        <v>40</v>
      </c>
      <c r="B670" s="537"/>
      <c r="C670" s="141">
        <f>SUM(D670:F670)</f>
        <v>0</v>
      </c>
      <c r="D670" s="142">
        <f>D678</f>
        <v>0</v>
      </c>
      <c r="E670" s="142"/>
      <c r="F670" s="142"/>
      <c r="G670" s="142"/>
      <c r="H670" s="142"/>
      <c r="I670" s="98"/>
      <c r="J670" s="101"/>
      <c r="K670" s="31"/>
      <c r="L670" s="36"/>
      <c r="M670" s="36"/>
      <c r="N670" s="76"/>
      <c r="O670" s="77"/>
      <c r="P670" s="115"/>
      <c r="Q670" s="126"/>
      <c r="R670" s="126"/>
      <c r="S670" s="126"/>
      <c r="T670" s="126"/>
      <c r="U670" s="126"/>
      <c r="V670" s="126"/>
      <c r="W670" s="126"/>
      <c r="X670" s="126"/>
      <c r="Y670" s="126"/>
      <c r="Z670" s="126"/>
      <c r="AA670" s="126"/>
      <c r="AB670" s="126"/>
      <c r="AC670" s="126"/>
      <c r="AD670" s="126"/>
      <c r="AE670" s="126"/>
      <c r="AF670" s="126"/>
      <c r="AG670" s="126"/>
      <c r="AH670" s="136"/>
      <c r="AI670" s="100"/>
      <c r="AM670" s="51"/>
      <c r="AN670" s="53" t="e">
        <f>(H670/D670)*100</f>
        <v>#DIV/0!</v>
      </c>
    </row>
    <row r="671" spans="1:40" ht="12.75" customHeight="1" hidden="1">
      <c r="A671" s="140"/>
      <c r="B671" s="89" t="s">
        <v>408</v>
      </c>
      <c r="C671" s="72"/>
      <c r="D671" s="29" t="s">
        <v>34</v>
      </c>
      <c r="E671" s="29"/>
      <c r="F671" s="29"/>
      <c r="G671" s="29" t="s">
        <v>34</v>
      </c>
      <c r="H671" s="29" t="s">
        <v>34</v>
      </c>
      <c r="I671" s="109" t="s">
        <v>34</v>
      </c>
      <c r="J671" s="75" t="s">
        <v>37</v>
      </c>
      <c r="K671" s="27" t="s">
        <v>34</v>
      </c>
      <c r="L671" s="27" t="s">
        <v>34</v>
      </c>
      <c r="M671" s="109" t="s">
        <v>42</v>
      </c>
      <c r="N671" s="93"/>
      <c r="O671" s="165"/>
      <c r="P671" s="95"/>
      <c r="Q671" s="96"/>
      <c r="R671" s="96"/>
      <c r="S671" s="96"/>
      <c r="T671" s="96"/>
      <c r="U671" s="96"/>
      <c r="V671" s="96"/>
      <c r="W671" s="96"/>
      <c r="X671" s="96"/>
      <c r="Y671" s="96"/>
      <c r="Z671" s="96"/>
      <c r="AA671" s="96"/>
      <c r="AB671" s="96"/>
      <c r="AC671" s="96"/>
      <c r="AD671" s="96"/>
      <c r="AE671" s="96"/>
      <c r="AF671" s="96"/>
      <c r="AG671" s="138"/>
      <c r="AH671" s="133"/>
      <c r="AI671" s="100"/>
      <c r="AM671" s="51"/>
      <c r="AN671" s="53" t="e">
        <f>(H671/D671)*100</f>
        <v>#VALUE!</v>
      </c>
    </row>
    <row r="672" spans="1:40" ht="52.5" customHeight="1">
      <c r="A672" s="70" t="s">
        <v>409</v>
      </c>
      <c r="B672" s="71" t="s">
        <v>871</v>
      </c>
      <c r="C672" s="72"/>
      <c r="D672" s="73"/>
      <c r="E672" s="73"/>
      <c r="F672" s="73"/>
      <c r="G672" s="73"/>
      <c r="H672" s="73"/>
      <c r="I672" s="541" t="s">
        <v>410</v>
      </c>
      <c r="J672" s="548" t="s">
        <v>54</v>
      </c>
      <c r="K672" s="548" t="s">
        <v>411</v>
      </c>
      <c r="L672" s="554" t="s">
        <v>48</v>
      </c>
      <c r="M672" s="554" t="s">
        <v>49</v>
      </c>
      <c r="N672" s="560">
        <v>348822.12362</v>
      </c>
      <c r="O672" s="561"/>
      <c r="P672" s="78" t="s">
        <v>50</v>
      </c>
      <c r="Q672" s="79" t="s">
        <v>50</v>
      </c>
      <c r="R672" s="79" t="s">
        <v>50</v>
      </c>
      <c r="S672" s="79" t="s">
        <v>50</v>
      </c>
      <c r="T672" s="79" t="s">
        <v>50</v>
      </c>
      <c r="U672" s="79" t="s">
        <v>50</v>
      </c>
      <c r="V672" s="79" t="s">
        <v>50</v>
      </c>
      <c r="W672" s="79" t="s">
        <v>50</v>
      </c>
      <c r="X672" s="79" t="s">
        <v>50</v>
      </c>
      <c r="Y672" s="79" t="s">
        <v>50</v>
      </c>
      <c r="Z672" s="79" t="s">
        <v>50</v>
      </c>
      <c r="AA672" s="79" t="s">
        <v>50</v>
      </c>
      <c r="AB672" s="79" t="s">
        <v>50</v>
      </c>
      <c r="AC672" s="79" t="s">
        <v>50</v>
      </c>
      <c r="AD672" s="79" t="s">
        <v>50</v>
      </c>
      <c r="AE672" s="79" t="s">
        <v>50</v>
      </c>
      <c r="AF672" s="79" t="s">
        <v>50</v>
      </c>
      <c r="AG672" s="80" t="s">
        <v>50</v>
      </c>
      <c r="AH672" s="133"/>
      <c r="AI672" s="100"/>
      <c r="AM672" s="51"/>
      <c r="AN672" s="53"/>
    </row>
    <row r="673" spans="1:40" ht="12.75" customHeight="1">
      <c r="A673" s="537" t="s">
        <v>27</v>
      </c>
      <c r="B673" s="537"/>
      <c r="C673" s="72">
        <f aca="true" t="shared" si="85" ref="C673:H673">SUM(C674:C678)</f>
        <v>2283147.94148</v>
      </c>
      <c r="D673" s="73">
        <f t="shared" si="85"/>
        <v>798220.28748</v>
      </c>
      <c r="E673" s="73">
        <f t="shared" si="85"/>
        <v>742463.827</v>
      </c>
      <c r="F673" s="73">
        <f t="shared" si="85"/>
        <v>742463.827</v>
      </c>
      <c r="G673" s="73">
        <f t="shared" si="85"/>
        <v>798220.28748</v>
      </c>
      <c r="H673" s="73">
        <f t="shared" si="85"/>
        <v>795375.10146</v>
      </c>
      <c r="I673" s="541"/>
      <c r="J673" s="548"/>
      <c r="K673" s="548"/>
      <c r="L673" s="554"/>
      <c r="M673" s="554"/>
      <c r="N673" s="560"/>
      <c r="O673" s="561"/>
      <c r="P673" s="83"/>
      <c r="Q673" s="84"/>
      <c r="R673" s="84"/>
      <c r="S673" s="84"/>
      <c r="T673" s="84"/>
      <c r="U673" s="84"/>
      <c r="V673" s="84"/>
      <c r="W673" s="84"/>
      <c r="X673" s="84"/>
      <c r="Y673" s="84"/>
      <c r="Z673" s="84"/>
      <c r="AA673" s="84"/>
      <c r="AB673" s="84"/>
      <c r="AC673" s="84"/>
      <c r="AD673" s="84"/>
      <c r="AE673" s="84"/>
      <c r="AF673" s="84"/>
      <c r="AG673" s="85"/>
      <c r="AH673" s="133"/>
      <c r="AI673" s="100"/>
      <c r="AM673" s="51"/>
      <c r="AN673" s="53"/>
    </row>
    <row r="674" spans="1:40" ht="12.75" customHeight="1" hidden="1">
      <c r="A674" s="537" t="s">
        <v>28</v>
      </c>
      <c r="B674" s="537"/>
      <c r="C674" s="72">
        <f>SUM(D674:F674)</f>
        <v>0</v>
      </c>
      <c r="D674" s="73"/>
      <c r="E674" s="73"/>
      <c r="F674" s="73"/>
      <c r="G674" s="73"/>
      <c r="H674" s="73"/>
      <c r="I674" s="541"/>
      <c r="J674" s="548"/>
      <c r="K674" s="548"/>
      <c r="L674" s="554"/>
      <c r="M674" s="554"/>
      <c r="N674" s="560"/>
      <c r="O674" s="561"/>
      <c r="P674" s="83"/>
      <c r="Q674" s="84"/>
      <c r="R674" s="84"/>
      <c r="S674" s="84"/>
      <c r="T674" s="84"/>
      <c r="U674" s="84"/>
      <c r="V674" s="84"/>
      <c r="W674" s="84"/>
      <c r="X674" s="84"/>
      <c r="Y674" s="84"/>
      <c r="Z674" s="84"/>
      <c r="AA674" s="84"/>
      <c r="AB674" s="84"/>
      <c r="AC674" s="84"/>
      <c r="AD674" s="84"/>
      <c r="AE674" s="84"/>
      <c r="AF674" s="84"/>
      <c r="AG674" s="85"/>
      <c r="AH674" s="133"/>
      <c r="AI674" s="100"/>
      <c r="AM674" s="51"/>
      <c r="AN674" s="53" t="e">
        <f aca="true" t="shared" si="86" ref="AN674:AN679">(H674/D674)*100</f>
        <v>#DIV/0!</v>
      </c>
    </row>
    <row r="675" spans="1:40" ht="26.25" customHeight="1">
      <c r="A675" s="537" t="s">
        <v>29</v>
      </c>
      <c r="B675" s="537"/>
      <c r="C675" s="72">
        <f>SUM(D675:F675)</f>
        <v>2283147.94148</v>
      </c>
      <c r="D675" s="73">
        <v>798220.28748</v>
      </c>
      <c r="E675" s="73">
        <v>742463.827</v>
      </c>
      <c r="F675" s="73">
        <v>742463.827</v>
      </c>
      <c r="G675" s="73">
        <v>798220.28748</v>
      </c>
      <c r="H675" s="73">
        <v>795375.10146</v>
      </c>
      <c r="I675" s="541"/>
      <c r="J675" s="548"/>
      <c r="K675" s="548"/>
      <c r="L675" s="554"/>
      <c r="M675" s="554"/>
      <c r="N675" s="560"/>
      <c r="O675" s="561"/>
      <c r="P675" s="83"/>
      <c r="Q675" s="84"/>
      <c r="R675" s="84"/>
      <c r="S675" s="84"/>
      <c r="T675" s="84"/>
      <c r="U675" s="84"/>
      <c r="V675" s="84"/>
      <c r="W675" s="84"/>
      <c r="X675" s="84"/>
      <c r="Y675" s="84"/>
      <c r="Z675" s="84"/>
      <c r="AA675" s="84"/>
      <c r="AB675" s="84"/>
      <c r="AC675" s="84"/>
      <c r="AD675" s="84"/>
      <c r="AE675" s="84"/>
      <c r="AF675" s="84"/>
      <c r="AG675" s="85"/>
      <c r="AH675" s="133"/>
      <c r="AI675" s="100"/>
      <c r="AM675" s="51"/>
      <c r="AN675" s="53">
        <f t="shared" si="86"/>
        <v>99.64355879390358</v>
      </c>
    </row>
    <row r="676" spans="1:40" ht="12.75" customHeight="1" hidden="1">
      <c r="A676" s="537" t="s">
        <v>30</v>
      </c>
      <c r="B676" s="537"/>
      <c r="C676" s="72">
        <f>SUM(D676:F676)</f>
        <v>0</v>
      </c>
      <c r="D676" s="73"/>
      <c r="E676" s="73"/>
      <c r="F676" s="73"/>
      <c r="G676" s="73"/>
      <c r="H676" s="73"/>
      <c r="I676" s="541"/>
      <c r="J676" s="548"/>
      <c r="K676" s="548"/>
      <c r="L676" s="36"/>
      <c r="M676" s="36"/>
      <c r="N676" s="560"/>
      <c r="O676" s="561"/>
      <c r="P676" s="86"/>
      <c r="Q676" s="87"/>
      <c r="R676" s="87"/>
      <c r="S676" s="87"/>
      <c r="T676" s="87"/>
      <c r="U676" s="87"/>
      <c r="V676" s="87"/>
      <c r="W676" s="87"/>
      <c r="X676" s="87"/>
      <c r="Y676" s="87"/>
      <c r="Z676" s="87"/>
      <c r="AA676" s="87"/>
      <c r="AB676" s="87"/>
      <c r="AC676" s="87"/>
      <c r="AD676" s="87"/>
      <c r="AE676" s="87"/>
      <c r="AF676" s="87"/>
      <c r="AG676" s="88"/>
      <c r="AH676" s="133"/>
      <c r="AI676" s="100"/>
      <c r="AM676" s="51"/>
      <c r="AN676" s="53" t="e">
        <f t="shared" si="86"/>
        <v>#DIV/0!</v>
      </c>
    </row>
    <row r="677" spans="1:40" ht="12.75" customHeight="1" hidden="1">
      <c r="A677" s="537" t="s">
        <v>39</v>
      </c>
      <c r="B677" s="537"/>
      <c r="C677" s="72">
        <f>SUM(D677:F677)</f>
        <v>0</v>
      </c>
      <c r="D677" s="73"/>
      <c r="E677" s="73"/>
      <c r="F677" s="73"/>
      <c r="G677" s="73"/>
      <c r="H677" s="73"/>
      <c r="I677" s="98"/>
      <c r="J677" s="101"/>
      <c r="K677" s="31"/>
      <c r="L677" s="36"/>
      <c r="M677" s="36"/>
      <c r="N677" s="76"/>
      <c r="O677" s="77"/>
      <c r="P677" s="116"/>
      <c r="Q677" s="117"/>
      <c r="R677" s="117"/>
      <c r="S677" s="117"/>
      <c r="T677" s="117"/>
      <c r="U677" s="117"/>
      <c r="V677" s="117"/>
      <c r="W677" s="117"/>
      <c r="X677" s="117"/>
      <c r="Y677" s="117"/>
      <c r="Z677" s="117"/>
      <c r="AA677" s="117"/>
      <c r="AB677" s="117"/>
      <c r="AC677" s="117"/>
      <c r="AD677" s="117"/>
      <c r="AE677" s="117"/>
      <c r="AF677" s="117"/>
      <c r="AG677" s="117"/>
      <c r="AH677" s="136"/>
      <c r="AI677" s="100"/>
      <c r="AM677" s="51"/>
      <c r="AN677" s="53" t="e">
        <f t="shared" si="86"/>
        <v>#DIV/0!</v>
      </c>
    </row>
    <row r="678" spans="1:40" ht="12.75" customHeight="1" hidden="1">
      <c r="A678" s="537" t="s">
        <v>40</v>
      </c>
      <c r="B678" s="537"/>
      <c r="C678" s="72">
        <f>SUM(D678:F678)</f>
        <v>0</v>
      </c>
      <c r="D678" s="73"/>
      <c r="E678" s="73"/>
      <c r="F678" s="73"/>
      <c r="G678" s="73"/>
      <c r="H678" s="73"/>
      <c r="I678" s="98"/>
      <c r="J678" s="101"/>
      <c r="K678" s="31"/>
      <c r="L678" s="36"/>
      <c r="M678" s="36"/>
      <c r="N678" s="76"/>
      <c r="O678" s="77"/>
      <c r="P678" s="115"/>
      <c r="Q678" s="126"/>
      <c r="R678" s="126"/>
      <c r="S678" s="126"/>
      <c r="T678" s="126"/>
      <c r="U678" s="126"/>
      <c r="V678" s="126"/>
      <c r="W678" s="126"/>
      <c r="X678" s="126"/>
      <c r="Y678" s="126"/>
      <c r="Z678" s="126"/>
      <c r="AA678" s="126"/>
      <c r="AB678" s="126"/>
      <c r="AC678" s="126"/>
      <c r="AD678" s="126"/>
      <c r="AE678" s="126"/>
      <c r="AF678" s="126"/>
      <c r="AG678" s="126"/>
      <c r="AH678" s="136"/>
      <c r="AI678" s="100"/>
      <c r="AM678" s="51"/>
      <c r="AN678" s="53" t="e">
        <f t="shared" si="86"/>
        <v>#DIV/0!</v>
      </c>
    </row>
    <row r="679" spans="1:40" ht="12.75" customHeight="1" hidden="1">
      <c r="A679" s="64"/>
      <c r="B679" s="137" t="s">
        <v>412</v>
      </c>
      <c r="C679" s="72"/>
      <c r="D679" s="29" t="s">
        <v>34</v>
      </c>
      <c r="E679" s="29"/>
      <c r="F679" s="29"/>
      <c r="G679" s="29"/>
      <c r="H679" s="29"/>
      <c r="I679" s="109" t="s">
        <v>34</v>
      </c>
      <c r="J679" s="75" t="s">
        <v>37</v>
      </c>
      <c r="K679" s="27" t="s">
        <v>34</v>
      </c>
      <c r="L679" s="27" t="s">
        <v>34</v>
      </c>
      <c r="M679" s="109" t="s">
        <v>117</v>
      </c>
      <c r="N679" s="93"/>
      <c r="O679" s="165"/>
      <c r="P679" s="95"/>
      <c r="Q679" s="96"/>
      <c r="R679" s="96"/>
      <c r="S679" s="96"/>
      <c r="T679" s="96"/>
      <c r="U679" s="96"/>
      <c r="V679" s="96"/>
      <c r="W679" s="96"/>
      <c r="X679" s="96"/>
      <c r="Y679" s="96"/>
      <c r="Z679" s="96"/>
      <c r="AA679" s="96"/>
      <c r="AB679" s="96"/>
      <c r="AC679" s="96"/>
      <c r="AD679" s="96"/>
      <c r="AE679" s="96"/>
      <c r="AF679" s="96"/>
      <c r="AG679" s="138"/>
      <c r="AH679" s="133"/>
      <c r="AI679" s="100"/>
      <c r="AM679" s="51"/>
      <c r="AN679" s="53" t="e">
        <f t="shared" si="86"/>
        <v>#VALUE!</v>
      </c>
    </row>
    <row r="680" spans="1:40" ht="59.25" customHeight="1">
      <c r="A680" s="70" t="s">
        <v>413</v>
      </c>
      <c r="B680" s="137" t="s">
        <v>414</v>
      </c>
      <c r="C680" s="72"/>
      <c r="D680" s="73"/>
      <c r="E680" s="73"/>
      <c r="F680" s="73"/>
      <c r="G680" s="73"/>
      <c r="H680" s="73"/>
      <c r="I680" s="98"/>
      <c r="J680" s="548" t="s">
        <v>37</v>
      </c>
      <c r="K680" s="548" t="s">
        <v>407</v>
      </c>
      <c r="L680" s="554"/>
      <c r="M680" s="554"/>
      <c r="N680" s="562">
        <f>N688+N695+N702+N709</f>
        <v>4100.889999999999</v>
      </c>
      <c r="O680" s="561"/>
      <c r="P680" s="78"/>
      <c r="Q680" s="79"/>
      <c r="R680" s="79"/>
      <c r="S680" s="79"/>
      <c r="T680" s="79"/>
      <c r="U680" s="79"/>
      <c r="V680" s="79"/>
      <c r="W680" s="79"/>
      <c r="X680" s="79"/>
      <c r="Y680" s="79"/>
      <c r="Z680" s="79"/>
      <c r="AA680" s="79"/>
      <c r="AB680" s="79"/>
      <c r="AC680" s="79"/>
      <c r="AD680" s="79"/>
      <c r="AE680" s="79"/>
      <c r="AF680" s="79"/>
      <c r="AG680" s="80"/>
      <c r="AH680" s="133"/>
      <c r="AI680" s="100"/>
      <c r="AM680" s="51"/>
      <c r="AN680" s="53"/>
    </row>
    <row r="681" spans="1:40" ht="12.75" customHeight="1">
      <c r="A681" s="537" t="s">
        <v>27</v>
      </c>
      <c r="B681" s="537"/>
      <c r="C681" s="141">
        <f aca="true" t="shared" si="87" ref="C681:H681">SUM(C682:C686)</f>
        <v>6550</v>
      </c>
      <c r="D681" s="142">
        <f t="shared" si="87"/>
        <v>4650</v>
      </c>
      <c r="E681" s="142">
        <f t="shared" si="87"/>
        <v>950</v>
      </c>
      <c r="F681" s="142">
        <f t="shared" si="87"/>
        <v>950</v>
      </c>
      <c r="G681" s="142">
        <f t="shared" si="87"/>
        <v>4650</v>
      </c>
      <c r="H681" s="142">
        <f t="shared" si="87"/>
        <v>4650</v>
      </c>
      <c r="I681" s="98"/>
      <c r="J681" s="548"/>
      <c r="K681" s="548"/>
      <c r="L681" s="554"/>
      <c r="M681" s="554"/>
      <c r="N681" s="562"/>
      <c r="O681" s="561"/>
      <c r="P681" s="83"/>
      <c r="Q681" s="84"/>
      <c r="R681" s="84"/>
      <c r="S681" s="84"/>
      <c r="T681" s="84"/>
      <c r="U681" s="84"/>
      <c r="V681" s="84"/>
      <c r="W681" s="84"/>
      <c r="X681" s="84"/>
      <c r="Y681" s="84"/>
      <c r="Z681" s="84"/>
      <c r="AA681" s="84"/>
      <c r="AB681" s="84"/>
      <c r="AC681" s="84"/>
      <c r="AD681" s="84"/>
      <c r="AE681" s="84"/>
      <c r="AF681" s="84"/>
      <c r="AG681" s="85"/>
      <c r="AH681" s="133"/>
      <c r="AI681" s="100"/>
      <c r="AM681" s="51"/>
      <c r="AN681" s="53"/>
    </row>
    <row r="682" spans="1:40" ht="12.75" customHeight="1" hidden="1">
      <c r="A682" s="537" t="s">
        <v>28</v>
      </c>
      <c r="B682" s="537"/>
      <c r="C682" s="141">
        <f>SUM(D682:F682)</f>
        <v>0</v>
      </c>
      <c r="D682" s="142">
        <f>D690+D697+D704+D711</f>
        <v>0</v>
      </c>
      <c r="E682" s="142">
        <f aca="true" t="shared" si="88" ref="D682:H684">E690+E697+E704+E711</f>
        <v>0</v>
      </c>
      <c r="F682" s="142">
        <f t="shared" si="88"/>
        <v>0</v>
      </c>
      <c r="G682" s="142">
        <f t="shared" si="88"/>
        <v>0</v>
      </c>
      <c r="H682" s="142">
        <f t="shared" si="88"/>
        <v>0</v>
      </c>
      <c r="I682" s="98"/>
      <c r="J682" s="548"/>
      <c r="K682" s="548"/>
      <c r="L682" s="554"/>
      <c r="M682" s="554"/>
      <c r="N682" s="562"/>
      <c r="O682" s="561"/>
      <c r="P682" s="83"/>
      <c r="Q682" s="84"/>
      <c r="R682" s="84"/>
      <c r="S682" s="84"/>
      <c r="T682" s="84"/>
      <c r="U682" s="84"/>
      <c r="V682" s="84"/>
      <c r="W682" s="84"/>
      <c r="X682" s="84"/>
      <c r="Y682" s="84"/>
      <c r="Z682" s="84"/>
      <c r="AA682" s="84"/>
      <c r="AB682" s="84"/>
      <c r="AC682" s="84"/>
      <c r="AD682" s="84"/>
      <c r="AE682" s="84"/>
      <c r="AF682" s="84"/>
      <c r="AG682" s="85"/>
      <c r="AH682" s="133"/>
      <c r="AI682" s="100"/>
      <c r="AM682" s="51"/>
      <c r="AN682" s="53" t="e">
        <f>(H682/D682)*100</f>
        <v>#DIV/0!</v>
      </c>
    </row>
    <row r="683" spans="1:40" ht="12.75" customHeight="1">
      <c r="A683" s="537" t="s">
        <v>29</v>
      </c>
      <c r="B683" s="537"/>
      <c r="C683" s="141">
        <f>SUM(D683:F683)</f>
        <v>6550</v>
      </c>
      <c r="D683" s="142">
        <f t="shared" si="88"/>
        <v>4650</v>
      </c>
      <c r="E683" s="142">
        <f t="shared" si="88"/>
        <v>950</v>
      </c>
      <c r="F683" s="142">
        <f t="shared" si="88"/>
        <v>950</v>
      </c>
      <c r="G683" s="142">
        <f t="shared" si="88"/>
        <v>4650</v>
      </c>
      <c r="H683" s="142">
        <f t="shared" si="88"/>
        <v>4650</v>
      </c>
      <c r="I683" s="98"/>
      <c r="J683" s="548"/>
      <c r="K683" s="548"/>
      <c r="L683" s="554"/>
      <c r="M683" s="554"/>
      <c r="N683" s="562"/>
      <c r="O683" s="561"/>
      <c r="P683" s="83"/>
      <c r="Q683" s="84"/>
      <c r="R683" s="84"/>
      <c r="S683" s="84"/>
      <c r="T683" s="84"/>
      <c r="U683" s="84"/>
      <c r="V683" s="84"/>
      <c r="W683" s="84"/>
      <c r="X683" s="84"/>
      <c r="Y683" s="84"/>
      <c r="Z683" s="84"/>
      <c r="AA683" s="84"/>
      <c r="AB683" s="84"/>
      <c r="AC683" s="84"/>
      <c r="AD683" s="84"/>
      <c r="AE683" s="84"/>
      <c r="AF683" s="84"/>
      <c r="AG683" s="85"/>
      <c r="AH683" s="133"/>
      <c r="AI683" s="100"/>
      <c r="AM683" s="51"/>
      <c r="AN683" s="53">
        <f>(H683/D683)*100</f>
        <v>100</v>
      </c>
    </row>
    <row r="684" spans="1:40" ht="12.75" customHeight="1" hidden="1">
      <c r="A684" s="537" t="s">
        <v>30</v>
      </c>
      <c r="B684" s="537"/>
      <c r="C684" s="141">
        <f>SUM(D684:F684)</f>
        <v>0</v>
      </c>
      <c r="D684" s="142">
        <f t="shared" si="88"/>
        <v>0</v>
      </c>
      <c r="E684" s="142">
        <f t="shared" si="88"/>
        <v>0</v>
      </c>
      <c r="F684" s="142">
        <f t="shared" si="88"/>
        <v>0</v>
      </c>
      <c r="G684" s="142">
        <f t="shared" si="88"/>
        <v>0</v>
      </c>
      <c r="H684" s="142">
        <f t="shared" si="88"/>
        <v>0</v>
      </c>
      <c r="I684" s="98"/>
      <c r="J684" s="548"/>
      <c r="K684" s="548"/>
      <c r="L684" s="36"/>
      <c r="M684" s="36"/>
      <c r="N684" s="562"/>
      <c r="O684" s="561"/>
      <c r="P684" s="86"/>
      <c r="Q684" s="87"/>
      <c r="R684" s="87"/>
      <c r="S684" s="87"/>
      <c r="T684" s="87"/>
      <c r="U684" s="87"/>
      <c r="V684" s="87"/>
      <c r="W684" s="87"/>
      <c r="X684" s="87"/>
      <c r="Y684" s="87"/>
      <c r="Z684" s="87"/>
      <c r="AA684" s="87"/>
      <c r="AB684" s="87"/>
      <c r="AC684" s="87"/>
      <c r="AD684" s="87"/>
      <c r="AE684" s="87"/>
      <c r="AF684" s="87"/>
      <c r="AG684" s="88"/>
      <c r="AH684" s="133"/>
      <c r="AI684" s="100"/>
      <c r="AM684" s="51"/>
      <c r="AN684" s="53" t="e">
        <f>(H684/D684)*100</f>
        <v>#DIV/0!</v>
      </c>
    </row>
    <row r="685" spans="1:40" ht="12.75" customHeight="1" hidden="1">
      <c r="A685" s="537" t="s">
        <v>39</v>
      </c>
      <c r="B685" s="537"/>
      <c r="C685" s="141">
        <f>SUM(D685:F685)</f>
        <v>0</v>
      </c>
      <c r="D685" s="142">
        <f>D693+D700+D707+D714</f>
        <v>0</v>
      </c>
      <c r="E685" s="142"/>
      <c r="F685" s="142"/>
      <c r="G685" s="142"/>
      <c r="H685" s="142"/>
      <c r="I685" s="98"/>
      <c r="J685" s="101"/>
      <c r="K685" s="101"/>
      <c r="L685" s="36"/>
      <c r="M685" s="36"/>
      <c r="N685" s="76"/>
      <c r="O685" s="77"/>
      <c r="P685" s="116"/>
      <c r="Q685" s="117"/>
      <c r="R685" s="117"/>
      <c r="S685" s="117"/>
      <c r="T685" s="117"/>
      <c r="U685" s="117"/>
      <c r="V685" s="117"/>
      <c r="W685" s="117"/>
      <c r="X685" s="117"/>
      <c r="Y685" s="117"/>
      <c r="Z685" s="117"/>
      <c r="AA685" s="117"/>
      <c r="AB685" s="117"/>
      <c r="AC685" s="117"/>
      <c r="AD685" s="117"/>
      <c r="AE685" s="117"/>
      <c r="AF685" s="117"/>
      <c r="AG685" s="117"/>
      <c r="AH685" s="136"/>
      <c r="AI685" s="100"/>
      <c r="AM685" s="51"/>
      <c r="AN685" s="53" t="e">
        <f aca="true" t="shared" si="89" ref="AN685:AN748">(H685/D685)*100</f>
        <v>#DIV/0!</v>
      </c>
    </row>
    <row r="686" spans="1:40" ht="12.75" customHeight="1" hidden="1">
      <c r="A686" s="537" t="s">
        <v>40</v>
      </c>
      <c r="B686" s="537"/>
      <c r="C686" s="141">
        <f>SUM(D686:F686)</f>
        <v>0</v>
      </c>
      <c r="D686" s="142">
        <f>D694+D701+D708+D715</f>
        <v>0</v>
      </c>
      <c r="E686" s="142"/>
      <c r="F686" s="142"/>
      <c r="G686" s="142"/>
      <c r="H686" s="142"/>
      <c r="I686" s="98"/>
      <c r="J686" s="101"/>
      <c r="K686" s="101"/>
      <c r="L686" s="36"/>
      <c r="M686" s="36"/>
      <c r="N686" s="76"/>
      <c r="O686" s="77"/>
      <c r="P686" s="115"/>
      <c r="Q686" s="126"/>
      <c r="R686" s="126"/>
      <c r="S686" s="126"/>
      <c r="T686" s="126"/>
      <c r="U686" s="126"/>
      <c r="V686" s="126"/>
      <c r="W686" s="126"/>
      <c r="X686" s="126"/>
      <c r="Y686" s="126"/>
      <c r="Z686" s="126"/>
      <c r="AA686" s="126"/>
      <c r="AB686" s="126"/>
      <c r="AC686" s="126"/>
      <c r="AD686" s="126"/>
      <c r="AE686" s="126"/>
      <c r="AF686" s="126"/>
      <c r="AG686" s="126"/>
      <c r="AH686" s="136"/>
      <c r="AI686" s="100"/>
      <c r="AM686" s="51"/>
      <c r="AN686" s="53" t="e">
        <f t="shared" si="89"/>
        <v>#DIV/0!</v>
      </c>
    </row>
    <row r="687" spans="1:40" ht="12.75" customHeight="1" hidden="1">
      <c r="A687" s="140"/>
      <c r="B687" s="89" t="s">
        <v>415</v>
      </c>
      <c r="C687" s="72"/>
      <c r="D687" s="29" t="s">
        <v>34</v>
      </c>
      <c r="E687" s="29"/>
      <c r="F687" s="29"/>
      <c r="G687" s="29"/>
      <c r="H687" s="29"/>
      <c r="I687" s="109" t="s">
        <v>34</v>
      </c>
      <c r="J687" s="75" t="s">
        <v>37</v>
      </c>
      <c r="K687" s="27" t="s">
        <v>34</v>
      </c>
      <c r="L687" s="27" t="s">
        <v>34</v>
      </c>
      <c r="M687" s="109" t="s">
        <v>123</v>
      </c>
      <c r="N687" s="93"/>
      <c r="O687" s="165"/>
      <c r="P687" s="95"/>
      <c r="Q687" s="96"/>
      <c r="R687" s="96"/>
      <c r="S687" s="96"/>
      <c r="T687" s="96"/>
      <c r="U687" s="96"/>
      <c r="V687" s="96"/>
      <c r="W687" s="96"/>
      <c r="X687" s="96"/>
      <c r="Y687" s="96"/>
      <c r="Z687" s="96"/>
      <c r="AA687" s="96"/>
      <c r="AB687" s="96"/>
      <c r="AC687" s="96"/>
      <c r="AD687" s="96"/>
      <c r="AE687" s="96"/>
      <c r="AF687" s="96"/>
      <c r="AG687" s="138"/>
      <c r="AH687" s="133"/>
      <c r="AI687" s="100"/>
      <c r="AM687" s="51"/>
      <c r="AN687" s="53" t="e">
        <f t="shared" si="89"/>
        <v>#VALUE!</v>
      </c>
    </row>
    <row r="688" spans="1:40" ht="54" customHeight="1">
      <c r="A688" s="70" t="s">
        <v>416</v>
      </c>
      <c r="B688" s="137" t="s">
        <v>417</v>
      </c>
      <c r="C688" s="72"/>
      <c r="D688" s="73"/>
      <c r="E688" s="73"/>
      <c r="F688" s="73"/>
      <c r="G688" s="73"/>
      <c r="H688" s="73"/>
      <c r="I688" s="541" t="s">
        <v>418</v>
      </c>
      <c r="J688" s="556" t="s">
        <v>94</v>
      </c>
      <c r="K688" s="548" t="s">
        <v>419</v>
      </c>
      <c r="L688" s="554" t="s">
        <v>222</v>
      </c>
      <c r="M688" s="554" t="s">
        <v>49</v>
      </c>
      <c r="N688" s="560">
        <v>2800</v>
      </c>
      <c r="O688" s="561"/>
      <c r="P688" s="78" t="s">
        <v>50</v>
      </c>
      <c r="Q688" s="79" t="s">
        <v>50</v>
      </c>
      <c r="R688" s="79" t="s">
        <v>50</v>
      </c>
      <c r="S688" s="79" t="s">
        <v>50</v>
      </c>
      <c r="T688" s="79" t="s">
        <v>50</v>
      </c>
      <c r="U688" s="79" t="s">
        <v>50</v>
      </c>
      <c r="V688" s="79" t="s">
        <v>50</v>
      </c>
      <c r="W688" s="79"/>
      <c r="X688" s="79"/>
      <c r="Y688" s="79"/>
      <c r="Z688" s="79" t="s">
        <v>50</v>
      </c>
      <c r="AA688" s="79" t="s">
        <v>50</v>
      </c>
      <c r="AB688" s="79" t="s">
        <v>50</v>
      </c>
      <c r="AC688" s="79" t="s">
        <v>50</v>
      </c>
      <c r="AD688" s="79" t="s">
        <v>50</v>
      </c>
      <c r="AE688" s="79" t="s">
        <v>50</v>
      </c>
      <c r="AF688" s="79" t="s">
        <v>50</v>
      </c>
      <c r="AG688" s="80" t="s">
        <v>50</v>
      </c>
      <c r="AH688" s="133"/>
      <c r="AI688" s="100"/>
      <c r="AM688" s="51"/>
      <c r="AN688" s="53"/>
    </row>
    <row r="689" spans="1:40" ht="13.5" customHeight="1">
      <c r="A689" s="537" t="s">
        <v>27</v>
      </c>
      <c r="B689" s="537"/>
      <c r="C689" s="72">
        <f aca="true" t="shared" si="90" ref="C689:H689">SUM(C690:C694)</f>
        <v>2800</v>
      </c>
      <c r="D689" s="73">
        <f t="shared" si="90"/>
        <v>2800</v>
      </c>
      <c r="E689" s="73">
        <f t="shared" si="90"/>
        <v>0</v>
      </c>
      <c r="F689" s="73">
        <f t="shared" si="90"/>
        <v>0</v>
      </c>
      <c r="G689" s="73">
        <f t="shared" si="90"/>
        <v>2800</v>
      </c>
      <c r="H689" s="73">
        <f t="shared" si="90"/>
        <v>2800</v>
      </c>
      <c r="I689" s="541"/>
      <c r="J689" s="556"/>
      <c r="K689" s="548"/>
      <c r="L689" s="554"/>
      <c r="M689" s="554"/>
      <c r="N689" s="560"/>
      <c r="O689" s="561"/>
      <c r="P689" s="83"/>
      <c r="Q689" s="84"/>
      <c r="R689" s="84"/>
      <c r="S689" s="84"/>
      <c r="T689" s="84"/>
      <c r="U689" s="84"/>
      <c r="V689" s="84"/>
      <c r="W689" s="84"/>
      <c r="X689" s="84"/>
      <c r="Y689" s="84"/>
      <c r="Z689" s="84"/>
      <c r="AA689" s="84"/>
      <c r="AB689" s="84"/>
      <c r="AC689" s="84"/>
      <c r="AD689" s="84"/>
      <c r="AE689" s="84"/>
      <c r="AF689" s="84"/>
      <c r="AG689" s="85"/>
      <c r="AH689" s="133"/>
      <c r="AI689" s="100"/>
      <c r="AM689" s="51"/>
      <c r="AN689" s="53"/>
    </row>
    <row r="690" spans="1:40" ht="12.75" customHeight="1" hidden="1">
      <c r="A690" s="537" t="s">
        <v>28</v>
      </c>
      <c r="B690" s="537"/>
      <c r="C690" s="72">
        <f>SUM(D690:F690)</f>
        <v>0</v>
      </c>
      <c r="D690" s="73"/>
      <c r="E690" s="73"/>
      <c r="F690" s="73"/>
      <c r="G690" s="73"/>
      <c r="H690" s="73"/>
      <c r="I690" s="541"/>
      <c r="J690" s="556"/>
      <c r="K690" s="548"/>
      <c r="L690" s="554"/>
      <c r="M690" s="554"/>
      <c r="N690" s="560"/>
      <c r="O690" s="561"/>
      <c r="P690" s="83"/>
      <c r="Q690" s="84"/>
      <c r="R690" s="84"/>
      <c r="S690" s="84"/>
      <c r="T690" s="84"/>
      <c r="U690" s="84"/>
      <c r="V690" s="84"/>
      <c r="W690" s="84"/>
      <c r="X690" s="84"/>
      <c r="Y690" s="84"/>
      <c r="Z690" s="84"/>
      <c r="AA690" s="84"/>
      <c r="AB690" s="84"/>
      <c r="AC690" s="84"/>
      <c r="AD690" s="84"/>
      <c r="AE690" s="84"/>
      <c r="AF690" s="84"/>
      <c r="AG690" s="85"/>
      <c r="AH690" s="133"/>
      <c r="AI690" s="100"/>
      <c r="AM690" s="51"/>
      <c r="AN690" s="53" t="e">
        <f t="shared" si="89"/>
        <v>#DIV/0!</v>
      </c>
    </row>
    <row r="691" spans="1:40" ht="12.75" customHeight="1">
      <c r="A691" s="537" t="s">
        <v>29</v>
      </c>
      <c r="B691" s="537"/>
      <c r="C691" s="72">
        <f>SUM(D691:F691)</f>
        <v>2800</v>
      </c>
      <c r="D691" s="73">
        <v>2800</v>
      </c>
      <c r="E691" s="73"/>
      <c r="F691" s="73"/>
      <c r="G691" s="73">
        <v>2800</v>
      </c>
      <c r="H691" s="73">
        <v>2800</v>
      </c>
      <c r="I691" s="541"/>
      <c r="J691" s="556"/>
      <c r="K691" s="548"/>
      <c r="L691" s="554"/>
      <c r="M691" s="554"/>
      <c r="N691" s="560"/>
      <c r="O691" s="561"/>
      <c r="P691" s="83"/>
      <c r="Q691" s="84"/>
      <c r="R691" s="84"/>
      <c r="S691" s="84"/>
      <c r="T691" s="84"/>
      <c r="U691" s="84"/>
      <c r="V691" s="84"/>
      <c r="W691" s="84"/>
      <c r="X691" s="84"/>
      <c r="Y691" s="84"/>
      <c r="Z691" s="84"/>
      <c r="AA691" s="84"/>
      <c r="AB691" s="84"/>
      <c r="AC691" s="84"/>
      <c r="AD691" s="84"/>
      <c r="AE691" s="84"/>
      <c r="AF691" s="84"/>
      <c r="AG691" s="85"/>
      <c r="AH691" s="133"/>
      <c r="AI691" s="100"/>
      <c r="AM691" s="51"/>
      <c r="AN691" s="53">
        <f t="shared" si="89"/>
        <v>100</v>
      </c>
    </row>
    <row r="692" spans="1:40" ht="12.75" customHeight="1" hidden="1">
      <c r="A692" s="537" t="s">
        <v>30</v>
      </c>
      <c r="B692" s="537"/>
      <c r="C692" s="72">
        <f>SUM(D692:F692)</f>
        <v>0</v>
      </c>
      <c r="D692" s="73"/>
      <c r="E692" s="73"/>
      <c r="F692" s="73"/>
      <c r="G692" s="73"/>
      <c r="H692" s="73"/>
      <c r="I692" s="541"/>
      <c r="J692" s="556"/>
      <c r="K692" s="548"/>
      <c r="L692" s="36"/>
      <c r="M692" s="36"/>
      <c r="N692" s="560"/>
      <c r="O692" s="561"/>
      <c r="P692" s="83"/>
      <c r="Q692" s="84"/>
      <c r="R692" s="84"/>
      <c r="S692" s="84"/>
      <c r="T692" s="84"/>
      <c r="U692" s="84"/>
      <c r="V692" s="84"/>
      <c r="W692" s="84"/>
      <c r="X692" s="84"/>
      <c r="Y692" s="84"/>
      <c r="Z692" s="84"/>
      <c r="AA692" s="84"/>
      <c r="AB692" s="84"/>
      <c r="AC692" s="84"/>
      <c r="AD692" s="84"/>
      <c r="AE692" s="84"/>
      <c r="AF692" s="84"/>
      <c r="AG692" s="85"/>
      <c r="AH692" s="133"/>
      <c r="AI692" s="100"/>
      <c r="AM692" s="51"/>
      <c r="AN692" s="53" t="e">
        <f t="shared" si="89"/>
        <v>#DIV/0!</v>
      </c>
    </row>
    <row r="693" spans="1:40" ht="12.75" customHeight="1" hidden="1">
      <c r="A693" s="537" t="s">
        <v>39</v>
      </c>
      <c r="B693" s="537"/>
      <c r="C693" s="72">
        <f>SUM(D693:F693)</f>
        <v>0</v>
      </c>
      <c r="D693" s="73"/>
      <c r="E693" s="73"/>
      <c r="F693" s="73"/>
      <c r="G693" s="73"/>
      <c r="H693" s="73"/>
      <c r="I693" s="98"/>
      <c r="J693" s="556"/>
      <c r="K693" s="31"/>
      <c r="L693" s="36"/>
      <c r="M693" s="36"/>
      <c r="N693" s="76"/>
      <c r="O693" s="77"/>
      <c r="P693" s="83"/>
      <c r="Q693" s="84"/>
      <c r="R693" s="84"/>
      <c r="S693" s="84"/>
      <c r="T693" s="84"/>
      <c r="U693" s="84"/>
      <c r="V693" s="84"/>
      <c r="W693" s="84"/>
      <c r="X693" s="84"/>
      <c r="Y693" s="84"/>
      <c r="Z693" s="84"/>
      <c r="AA693" s="84"/>
      <c r="AB693" s="84"/>
      <c r="AC693" s="84"/>
      <c r="AD693" s="84"/>
      <c r="AE693" s="84"/>
      <c r="AF693" s="84"/>
      <c r="AG693" s="85"/>
      <c r="AH693" s="133"/>
      <c r="AI693" s="100"/>
      <c r="AM693" s="51"/>
      <c r="AN693" s="53" t="e">
        <f t="shared" si="89"/>
        <v>#DIV/0!</v>
      </c>
    </row>
    <row r="694" spans="1:40" ht="12.75" customHeight="1" hidden="1">
      <c r="A694" s="537" t="s">
        <v>40</v>
      </c>
      <c r="B694" s="537"/>
      <c r="C694" s="72">
        <f>SUM(D694:F694)</f>
        <v>0</v>
      </c>
      <c r="D694" s="73"/>
      <c r="E694" s="73"/>
      <c r="F694" s="73"/>
      <c r="G694" s="73"/>
      <c r="H694" s="73"/>
      <c r="I694" s="98"/>
      <c r="J694" s="556"/>
      <c r="K694" s="31"/>
      <c r="L694" s="36"/>
      <c r="M694" s="36"/>
      <c r="N694" s="76"/>
      <c r="O694" s="77"/>
      <c r="P694" s="86"/>
      <c r="Q694" s="87"/>
      <c r="R694" s="87"/>
      <c r="S694" s="87"/>
      <c r="T694" s="87"/>
      <c r="U694" s="87"/>
      <c r="V694" s="87"/>
      <c r="W694" s="87"/>
      <c r="X694" s="87"/>
      <c r="Y694" s="87"/>
      <c r="Z694" s="87"/>
      <c r="AA694" s="87"/>
      <c r="AB694" s="87"/>
      <c r="AC694" s="87"/>
      <c r="AD694" s="87"/>
      <c r="AE694" s="87"/>
      <c r="AF694" s="87"/>
      <c r="AG694" s="88"/>
      <c r="AH694" s="133"/>
      <c r="AI694" s="100"/>
      <c r="AM694" s="51"/>
      <c r="AN694" s="53" t="e">
        <f t="shared" si="89"/>
        <v>#DIV/0!</v>
      </c>
    </row>
    <row r="695" spans="1:40" ht="44.25" customHeight="1">
      <c r="A695" s="70" t="s">
        <v>420</v>
      </c>
      <c r="B695" s="137" t="s">
        <v>421</v>
      </c>
      <c r="C695" s="72"/>
      <c r="D695" s="73"/>
      <c r="E695" s="73"/>
      <c r="F695" s="73"/>
      <c r="G695" s="73"/>
      <c r="H695" s="73"/>
      <c r="I695" s="541" t="s">
        <v>418</v>
      </c>
      <c r="J695" s="548" t="s">
        <v>94</v>
      </c>
      <c r="K695" s="548" t="s">
        <v>422</v>
      </c>
      <c r="L695" s="554" t="s">
        <v>187</v>
      </c>
      <c r="M695" s="554" t="s">
        <v>49</v>
      </c>
      <c r="N695" s="560">
        <v>450.89</v>
      </c>
      <c r="O695" s="561"/>
      <c r="P695" s="78"/>
      <c r="Q695" s="79"/>
      <c r="R695" s="79"/>
      <c r="S695" s="79"/>
      <c r="T695" s="79"/>
      <c r="U695" s="79"/>
      <c r="V695" s="79"/>
      <c r="W695" s="79"/>
      <c r="X695" s="79"/>
      <c r="Y695" s="79"/>
      <c r="Z695" s="79" t="s">
        <v>50</v>
      </c>
      <c r="AA695" s="79" t="s">
        <v>50</v>
      </c>
      <c r="AB695" s="79" t="s">
        <v>50</v>
      </c>
      <c r="AC695" s="79" t="s">
        <v>50</v>
      </c>
      <c r="AD695" s="79"/>
      <c r="AE695" s="79" t="s">
        <v>50</v>
      </c>
      <c r="AF695" s="79" t="s">
        <v>50</v>
      </c>
      <c r="AG695" s="79" t="s">
        <v>50</v>
      </c>
      <c r="AH695" s="133"/>
      <c r="AI695" s="100"/>
      <c r="AM695" s="51"/>
      <c r="AN695" s="53"/>
    </row>
    <row r="696" spans="1:40" ht="12.75" customHeight="1">
      <c r="A696" s="537" t="s">
        <v>27</v>
      </c>
      <c r="B696" s="537"/>
      <c r="C696" s="72">
        <f aca="true" t="shared" si="91" ref="C696:H696">SUM(C697:C701)</f>
        <v>2900</v>
      </c>
      <c r="D696" s="73">
        <f t="shared" si="91"/>
        <v>1000</v>
      </c>
      <c r="E696" s="73">
        <f t="shared" si="91"/>
        <v>950</v>
      </c>
      <c r="F696" s="73">
        <f t="shared" si="91"/>
        <v>950</v>
      </c>
      <c r="G696" s="73">
        <f t="shared" si="91"/>
        <v>1000</v>
      </c>
      <c r="H696" s="73">
        <f t="shared" si="91"/>
        <v>1000</v>
      </c>
      <c r="I696" s="541"/>
      <c r="J696" s="548"/>
      <c r="K696" s="548"/>
      <c r="L696" s="554"/>
      <c r="M696" s="554"/>
      <c r="N696" s="560"/>
      <c r="O696" s="561"/>
      <c r="P696" s="83"/>
      <c r="Q696" s="84"/>
      <c r="R696" s="84"/>
      <c r="S696" s="84"/>
      <c r="T696" s="84"/>
      <c r="U696" s="84"/>
      <c r="V696" s="84"/>
      <c r="W696" s="84"/>
      <c r="X696" s="84"/>
      <c r="Y696" s="84"/>
      <c r="Z696" s="84"/>
      <c r="AA696" s="84"/>
      <c r="AB696" s="84"/>
      <c r="AC696" s="84"/>
      <c r="AD696" s="84"/>
      <c r="AE696" s="84"/>
      <c r="AF696" s="84"/>
      <c r="AG696" s="85"/>
      <c r="AH696" s="133"/>
      <c r="AI696" s="100"/>
      <c r="AM696" s="51"/>
      <c r="AN696" s="53"/>
    </row>
    <row r="697" spans="1:40" ht="12.75" customHeight="1" hidden="1">
      <c r="A697" s="537" t="s">
        <v>28</v>
      </c>
      <c r="B697" s="537"/>
      <c r="C697" s="72">
        <f>SUM(D697:F697)</f>
        <v>0</v>
      </c>
      <c r="D697" s="73"/>
      <c r="E697" s="73"/>
      <c r="F697" s="73"/>
      <c r="G697" s="73"/>
      <c r="H697" s="73"/>
      <c r="I697" s="541"/>
      <c r="J697" s="548"/>
      <c r="K697" s="548"/>
      <c r="L697" s="554"/>
      <c r="M697" s="554"/>
      <c r="N697" s="560"/>
      <c r="O697" s="561"/>
      <c r="P697" s="83"/>
      <c r="Q697" s="84"/>
      <c r="R697" s="84"/>
      <c r="S697" s="84"/>
      <c r="T697" s="84"/>
      <c r="U697" s="84"/>
      <c r="V697" s="84"/>
      <c r="W697" s="84"/>
      <c r="X697" s="84"/>
      <c r="Y697" s="84"/>
      <c r="Z697" s="84"/>
      <c r="AA697" s="84"/>
      <c r="AB697" s="84"/>
      <c r="AC697" s="84"/>
      <c r="AD697" s="84"/>
      <c r="AE697" s="84"/>
      <c r="AF697" s="84"/>
      <c r="AG697" s="85"/>
      <c r="AH697" s="133"/>
      <c r="AI697" s="100"/>
      <c r="AM697" s="51"/>
      <c r="AN697" s="53" t="e">
        <f t="shared" si="89"/>
        <v>#DIV/0!</v>
      </c>
    </row>
    <row r="698" spans="1:40" ht="32.25" customHeight="1">
      <c r="A698" s="537" t="s">
        <v>29</v>
      </c>
      <c r="B698" s="537"/>
      <c r="C698" s="72">
        <f>SUM(D698:F698)</f>
        <v>2900</v>
      </c>
      <c r="D698" s="73">
        <v>1000</v>
      </c>
      <c r="E698" s="73">
        <v>950</v>
      </c>
      <c r="F698" s="73">
        <v>950</v>
      </c>
      <c r="G698" s="73">
        <v>1000</v>
      </c>
      <c r="H698" s="73">
        <v>1000</v>
      </c>
      <c r="I698" s="541"/>
      <c r="J698" s="548"/>
      <c r="K698" s="548"/>
      <c r="L698" s="554"/>
      <c r="M698" s="554"/>
      <c r="N698" s="560"/>
      <c r="O698" s="561"/>
      <c r="P698" s="83"/>
      <c r="Q698" s="84"/>
      <c r="R698" s="84"/>
      <c r="S698" s="84"/>
      <c r="T698" s="84"/>
      <c r="U698" s="84"/>
      <c r="V698" s="84"/>
      <c r="W698" s="84"/>
      <c r="X698" s="84"/>
      <c r="Y698" s="84"/>
      <c r="Z698" s="84"/>
      <c r="AA698" s="84"/>
      <c r="AB698" s="84"/>
      <c r="AC698" s="84"/>
      <c r="AD698" s="84"/>
      <c r="AE698" s="84"/>
      <c r="AF698" s="84"/>
      <c r="AG698" s="85"/>
      <c r="AH698" s="133"/>
      <c r="AI698" s="100"/>
      <c r="AM698" s="51"/>
      <c r="AN698" s="53">
        <f t="shared" si="89"/>
        <v>100</v>
      </c>
    </row>
    <row r="699" spans="1:40" ht="12.75" customHeight="1" hidden="1">
      <c r="A699" s="537" t="s">
        <v>30</v>
      </c>
      <c r="B699" s="537"/>
      <c r="C699" s="72">
        <f>SUM(D699:F699)</f>
        <v>0</v>
      </c>
      <c r="D699" s="73"/>
      <c r="E699" s="73"/>
      <c r="F699" s="73"/>
      <c r="G699" s="73"/>
      <c r="H699" s="73"/>
      <c r="I699" s="541"/>
      <c r="J699" s="548"/>
      <c r="K699" s="548"/>
      <c r="L699" s="36"/>
      <c r="M699" s="36"/>
      <c r="N699" s="560"/>
      <c r="O699" s="561"/>
      <c r="P699" s="83"/>
      <c r="Q699" s="84"/>
      <c r="R699" s="84"/>
      <c r="S699" s="84"/>
      <c r="T699" s="84"/>
      <c r="U699" s="84"/>
      <c r="V699" s="84"/>
      <c r="W699" s="84"/>
      <c r="X699" s="84"/>
      <c r="Y699" s="84"/>
      <c r="Z699" s="84"/>
      <c r="AA699" s="84"/>
      <c r="AB699" s="84"/>
      <c r="AC699" s="84"/>
      <c r="AD699" s="84"/>
      <c r="AE699" s="84"/>
      <c r="AF699" s="84"/>
      <c r="AG699" s="85"/>
      <c r="AH699" s="133"/>
      <c r="AI699" s="100"/>
      <c r="AM699" s="51"/>
      <c r="AN699" s="53" t="e">
        <f t="shared" si="89"/>
        <v>#DIV/0!</v>
      </c>
    </row>
    <row r="700" spans="1:40" ht="12.75" customHeight="1" hidden="1">
      <c r="A700" s="537" t="s">
        <v>39</v>
      </c>
      <c r="B700" s="537"/>
      <c r="C700" s="72">
        <f>SUM(D700:F700)</f>
        <v>0</v>
      </c>
      <c r="D700" s="73"/>
      <c r="E700" s="73"/>
      <c r="F700" s="73"/>
      <c r="G700" s="73"/>
      <c r="H700" s="73"/>
      <c r="I700" s="98"/>
      <c r="J700" s="101"/>
      <c r="K700" s="31"/>
      <c r="L700" s="36"/>
      <c r="M700" s="36"/>
      <c r="N700" s="76"/>
      <c r="O700" s="77"/>
      <c r="P700" s="83"/>
      <c r="Q700" s="84"/>
      <c r="R700" s="84"/>
      <c r="S700" s="84"/>
      <c r="T700" s="84"/>
      <c r="U700" s="84"/>
      <c r="V700" s="84"/>
      <c r="W700" s="84"/>
      <c r="X700" s="84"/>
      <c r="Y700" s="84"/>
      <c r="Z700" s="84"/>
      <c r="AA700" s="84"/>
      <c r="AB700" s="84"/>
      <c r="AC700" s="84"/>
      <c r="AD700" s="84"/>
      <c r="AE700" s="84"/>
      <c r="AF700" s="84"/>
      <c r="AG700" s="85"/>
      <c r="AH700" s="133"/>
      <c r="AI700" s="100"/>
      <c r="AM700" s="51"/>
      <c r="AN700" s="53" t="e">
        <f t="shared" si="89"/>
        <v>#DIV/0!</v>
      </c>
    </row>
    <row r="701" spans="1:40" ht="12.75" customHeight="1" hidden="1">
      <c r="A701" s="537" t="s">
        <v>40</v>
      </c>
      <c r="B701" s="537"/>
      <c r="C701" s="72">
        <f>SUM(D701:F701)</f>
        <v>0</v>
      </c>
      <c r="D701" s="73"/>
      <c r="E701" s="73"/>
      <c r="F701" s="73"/>
      <c r="G701" s="73"/>
      <c r="H701" s="73"/>
      <c r="I701" s="98"/>
      <c r="J701" s="101"/>
      <c r="K701" s="31"/>
      <c r="L701" s="36"/>
      <c r="M701" s="36"/>
      <c r="N701" s="76"/>
      <c r="O701" s="77"/>
      <c r="P701" s="86"/>
      <c r="Q701" s="87"/>
      <c r="R701" s="87"/>
      <c r="S701" s="87"/>
      <c r="T701" s="87"/>
      <c r="U701" s="87"/>
      <c r="V701" s="87"/>
      <c r="W701" s="87"/>
      <c r="X701" s="87"/>
      <c r="Y701" s="87"/>
      <c r="Z701" s="87"/>
      <c r="AA701" s="87"/>
      <c r="AB701" s="87"/>
      <c r="AC701" s="87"/>
      <c r="AD701" s="87"/>
      <c r="AE701" s="87"/>
      <c r="AF701" s="87"/>
      <c r="AG701" s="88"/>
      <c r="AH701" s="133"/>
      <c r="AI701" s="100"/>
      <c r="AM701" s="51"/>
      <c r="AN701" s="53" t="e">
        <f t="shared" si="89"/>
        <v>#DIV/0!</v>
      </c>
    </row>
    <row r="702" spans="1:40" ht="51" customHeight="1">
      <c r="A702" s="70" t="s">
        <v>423</v>
      </c>
      <c r="B702" s="71" t="s">
        <v>424</v>
      </c>
      <c r="C702" s="72"/>
      <c r="D702" s="73"/>
      <c r="E702" s="73"/>
      <c r="F702" s="73"/>
      <c r="G702" s="73"/>
      <c r="H702" s="73"/>
      <c r="I702" s="541" t="s">
        <v>418</v>
      </c>
      <c r="J702" s="556" t="s">
        <v>94</v>
      </c>
      <c r="K702" s="548" t="s">
        <v>425</v>
      </c>
      <c r="L702" s="554" t="s">
        <v>222</v>
      </c>
      <c r="M702" s="554" t="s">
        <v>49</v>
      </c>
      <c r="N702" s="560">
        <v>200</v>
      </c>
      <c r="O702" s="561"/>
      <c r="P702" s="78" t="s">
        <v>50</v>
      </c>
      <c r="Q702" s="79" t="s">
        <v>50</v>
      </c>
      <c r="R702" s="79" t="s">
        <v>50</v>
      </c>
      <c r="S702" s="79" t="s">
        <v>50</v>
      </c>
      <c r="T702" s="79"/>
      <c r="U702" s="79"/>
      <c r="V702" s="79"/>
      <c r="W702" s="79"/>
      <c r="X702" s="79"/>
      <c r="Y702" s="79"/>
      <c r="Z702" s="79"/>
      <c r="AA702" s="79" t="s">
        <v>50</v>
      </c>
      <c r="AB702" s="79" t="s">
        <v>50</v>
      </c>
      <c r="AC702" s="79"/>
      <c r="AD702" s="79"/>
      <c r="AE702" s="79" t="s">
        <v>50</v>
      </c>
      <c r="AF702" s="79" t="s">
        <v>50</v>
      </c>
      <c r="AG702" s="80"/>
      <c r="AH702" s="133"/>
      <c r="AI702" s="100"/>
      <c r="AM702" s="51"/>
      <c r="AN702" s="53"/>
    </row>
    <row r="703" spans="1:40" ht="12.75" customHeight="1">
      <c r="A703" s="537" t="s">
        <v>27</v>
      </c>
      <c r="B703" s="537"/>
      <c r="C703" s="72">
        <f aca="true" t="shared" si="92" ref="C703:H703">SUM(C704:C708)</f>
        <v>200</v>
      </c>
      <c r="D703" s="73">
        <f t="shared" si="92"/>
        <v>200</v>
      </c>
      <c r="E703" s="73">
        <f t="shared" si="92"/>
        <v>0</v>
      </c>
      <c r="F703" s="73">
        <f t="shared" si="92"/>
        <v>0</v>
      </c>
      <c r="G703" s="73">
        <f t="shared" si="92"/>
        <v>200</v>
      </c>
      <c r="H703" s="73">
        <f t="shared" si="92"/>
        <v>200</v>
      </c>
      <c r="I703" s="541"/>
      <c r="J703" s="556"/>
      <c r="K703" s="548"/>
      <c r="L703" s="554"/>
      <c r="M703" s="554"/>
      <c r="N703" s="560"/>
      <c r="O703" s="561"/>
      <c r="P703" s="83"/>
      <c r="Q703" s="84"/>
      <c r="R703" s="84"/>
      <c r="S703" s="84"/>
      <c r="T703" s="84"/>
      <c r="U703" s="84"/>
      <c r="V703" s="84"/>
      <c r="W703" s="84"/>
      <c r="X703" s="84"/>
      <c r="Y703" s="84"/>
      <c r="Z703" s="84"/>
      <c r="AA703" s="84"/>
      <c r="AB703" s="84"/>
      <c r="AC703" s="84"/>
      <c r="AD703" s="84"/>
      <c r="AE703" s="84"/>
      <c r="AF703" s="84"/>
      <c r="AG703" s="85"/>
      <c r="AH703" s="133"/>
      <c r="AI703" s="100"/>
      <c r="AM703" s="51"/>
      <c r="AN703" s="53"/>
    </row>
    <row r="704" spans="1:40" ht="12.75" customHeight="1" hidden="1">
      <c r="A704" s="537" t="s">
        <v>28</v>
      </c>
      <c r="B704" s="537"/>
      <c r="C704" s="72">
        <f>SUM(D704:F704)</f>
        <v>0</v>
      </c>
      <c r="D704" s="73"/>
      <c r="E704" s="73"/>
      <c r="F704" s="73"/>
      <c r="G704" s="73"/>
      <c r="H704" s="73"/>
      <c r="I704" s="541"/>
      <c r="J704" s="556"/>
      <c r="K704" s="548"/>
      <c r="L704" s="554"/>
      <c r="M704" s="554"/>
      <c r="N704" s="560"/>
      <c r="O704" s="561"/>
      <c r="P704" s="83"/>
      <c r="Q704" s="84"/>
      <c r="R704" s="84"/>
      <c r="S704" s="84"/>
      <c r="T704" s="84"/>
      <c r="U704" s="84"/>
      <c r="V704" s="84"/>
      <c r="W704" s="84"/>
      <c r="X704" s="84"/>
      <c r="Y704" s="84"/>
      <c r="Z704" s="84"/>
      <c r="AA704" s="84"/>
      <c r="AB704" s="84"/>
      <c r="AC704" s="84"/>
      <c r="AD704" s="84"/>
      <c r="AE704" s="84"/>
      <c r="AF704" s="84"/>
      <c r="AG704" s="85"/>
      <c r="AH704" s="133"/>
      <c r="AI704" s="100"/>
      <c r="AM704" s="51"/>
      <c r="AN704" s="53" t="e">
        <f t="shared" si="89"/>
        <v>#DIV/0!</v>
      </c>
    </row>
    <row r="705" spans="1:40" ht="24.75" customHeight="1">
      <c r="A705" s="537" t="s">
        <v>29</v>
      </c>
      <c r="B705" s="537"/>
      <c r="C705" s="72">
        <f>SUM(D705:F705)</f>
        <v>200</v>
      </c>
      <c r="D705" s="73">
        <v>200</v>
      </c>
      <c r="E705" s="73"/>
      <c r="F705" s="73"/>
      <c r="G705" s="73">
        <v>200</v>
      </c>
      <c r="H705" s="73">
        <v>200</v>
      </c>
      <c r="I705" s="541"/>
      <c r="J705" s="556"/>
      <c r="K705" s="548"/>
      <c r="L705" s="554"/>
      <c r="M705" s="554"/>
      <c r="N705" s="560"/>
      <c r="O705" s="561"/>
      <c r="P705" s="83"/>
      <c r="Q705" s="84"/>
      <c r="R705" s="84"/>
      <c r="S705" s="84"/>
      <c r="T705" s="84"/>
      <c r="U705" s="84"/>
      <c r="V705" s="84"/>
      <c r="W705" s="84"/>
      <c r="X705" s="84"/>
      <c r="Y705" s="84"/>
      <c r="Z705" s="84"/>
      <c r="AA705" s="84"/>
      <c r="AB705" s="84"/>
      <c r="AC705" s="84"/>
      <c r="AD705" s="84"/>
      <c r="AE705" s="84"/>
      <c r="AF705" s="84"/>
      <c r="AG705" s="85"/>
      <c r="AH705" s="133"/>
      <c r="AI705" s="100"/>
      <c r="AM705" s="51"/>
      <c r="AN705" s="53">
        <f t="shared" si="89"/>
        <v>100</v>
      </c>
    </row>
    <row r="706" spans="1:40" ht="12.75" customHeight="1" hidden="1">
      <c r="A706" s="537" t="s">
        <v>30</v>
      </c>
      <c r="B706" s="537"/>
      <c r="C706" s="72">
        <f>SUM(D706:F706)</f>
        <v>0</v>
      </c>
      <c r="D706" s="73"/>
      <c r="E706" s="73"/>
      <c r="F706" s="73"/>
      <c r="G706" s="73"/>
      <c r="H706" s="73"/>
      <c r="I706" s="541"/>
      <c r="J706" s="556"/>
      <c r="K706" s="548"/>
      <c r="L706" s="36"/>
      <c r="M706" s="36"/>
      <c r="N706" s="560"/>
      <c r="O706" s="561"/>
      <c r="P706" s="83"/>
      <c r="Q706" s="84"/>
      <c r="R706" s="84"/>
      <c r="S706" s="84"/>
      <c r="T706" s="84"/>
      <c r="U706" s="84"/>
      <c r="V706" s="84"/>
      <c r="W706" s="84"/>
      <c r="X706" s="84"/>
      <c r="Y706" s="84"/>
      <c r="Z706" s="84"/>
      <c r="AA706" s="84"/>
      <c r="AB706" s="84"/>
      <c r="AC706" s="84"/>
      <c r="AD706" s="84"/>
      <c r="AE706" s="84"/>
      <c r="AF706" s="84"/>
      <c r="AG706" s="85"/>
      <c r="AH706" s="133"/>
      <c r="AI706" s="100"/>
      <c r="AM706" s="51"/>
      <c r="AN706" s="53" t="e">
        <f t="shared" si="89"/>
        <v>#DIV/0!</v>
      </c>
    </row>
    <row r="707" spans="1:40" ht="12.75" customHeight="1" hidden="1">
      <c r="A707" s="537" t="s">
        <v>39</v>
      </c>
      <c r="B707" s="537"/>
      <c r="C707" s="72">
        <f>SUM(D707:F707)</f>
        <v>0</v>
      </c>
      <c r="D707" s="73"/>
      <c r="E707" s="73"/>
      <c r="F707" s="73"/>
      <c r="G707" s="73"/>
      <c r="H707" s="73"/>
      <c r="I707" s="98"/>
      <c r="J707" s="556"/>
      <c r="K707" s="31"/>
      <c r="L707" s="36"/>
      <c r="M707" s="36"/>
      <c r="N707" s="76"/>
      <c r="O707" s="77"/>
      <c r="P707" s="83"/>
      <c r="Q707" s="84"/>
      <c r="R707" s="84"/>
      <c r="S707" s="84"/>
      <c r="T707" s="84"/>
      <c r="U707" s="84"/>
      <c r="V707" s="84"/>
      <c r="W707" s="84"/>
      <c r="X707" s="84"/>
      <c r="Y707" s="84"/>
      <c r="Z707" s="84"/>
      <c r="AA707" s="84"/>
      <c r="AB707" s="84"/>
      <c r="AC707" s="84"/>
      <c r="AD707" s="84"/>
      <c r="AE707" s="84"/>
      <c r="AF707" s="84"/>
      <c r="AG707" s="85"/>
      <c r="AH707" s="133"/>
      <c r="AI707" s="100"/>
      <c r="AM707" s="51"/>
      <c r="AN707" s="53" t="e">
        <f t="shared" si="89"/>
        <v>#DIV/0!</v>
      </c>
    </row>
    <row r="708" spans="1:40" ht="12.75" customHeight="1" hidden="1">
      <c r="A708" s="537" t="s">
        <v>40</v>
      </c>
      <c r="B708" s="537"/>
      <c r="C708" s="72">
        <f>SUM(D708:F708)</f>
        <v>0</v>
      </c>
      <c r="D708" s="73"/>
      <c r="E708" s="73"/>
      <c r="F708" s="73"/>
      <c r="G708" s="73"/>
      <c r="H708" s="73"/>
      <c r="I708" s="98"/>
      <c r="J708" s="556"/>
      <c r="K708" s="31"/>
      <c r="L708" s="36"/>
      <c r="M708" s="36"/>
      <c r="N708" s="76"/>
      <c r="O708" s="77"/>
      <c r="P708" s="86"/>
      <c r="Q708" s="87"/>
      <c r="R708" s="87"/>
      <c r="S708" s="87"/>
      <c r="T708" s="87"/>
      <c r="U708" s="87"/>
      <c r="V708" s="87"/>
      <c r="W708" s="87"/>
      <c r="X708" s="87"/>
      <c r="Y708" s="87"/>
      <c r="Z708" s="87"/>
      <c r="AA708" s="87"/>
      <c r="AB708" s="87"/>
      <c r="AC708" s="87"/>
      <c r="AD708" s="87"/>
      <c r="AE708" s="87"/>
      <c r="AF708" s="87"/>
      <c r="AG708" s="88"/>
      <c r="AH708" s="133"/>
      <c r="AI708" s="100"/>
      <c r="AM708" s="51"/>
      <c r="AN708" s="53" t="e">
        <f t="shared" si="89"/>
        <v>#DIV/0!</v>
      </c>
    </row>
    <row r="709" spans="1:40" ht="31.5" customHeight="1">
      <c r="A709" s="70" t="s">
        <v>426</v>
      </c>
      <c r="B709" s="71" t="s">
        <v>427</v>
      </c>
      <c r="C709" s="72"/>
      <c r="D709" s="73"/>
      <c r="E709" s="73"/>
      <c r="F709" s="73"/>
      <c r="G709" s="73"/>
      <c r="H709" s="73"/>
      <c r="I709" s="541" t="s">
        <v>418</v>
      </c>
      <c r="J709" s="556" t="s">
        <v>94</v>
      </c>
      <c r="K709" s="548" t="s">
        <v>428</v>
      </c>
      <c r="L709" s="565" t="s">
        <v>48</v>
      </c>
      <c r="M709" s="565" t="s">
        <v>49</v>
      </c>
      <c r="N709" s="560">
        <v>650</v>
      </c>
      <c r="O709" s="561"/>
      <c r="P709" s="78" t="s">
        <v>50</v>
      </c>
      <c r="Q709" s="79" t="s">
        <v>50</v>
      </c>
      <c r="R709" s="79" t="s">
        <v>50</v>
      </c>
      <c r="S709" s="79" t="s">
        <v>50</v>
      </c>
      <c r="T709" s="79" t="s">
        <v>50</v>
      </c>
      <c r="U709" s="79" t="s">
        <v>50</v>
      </c>
      <c r="V709" s="79" t="s">
        <v>50</v>
      </c>
      <c r="W709" s="79"/>
      <c r="X709" s="79"/>
      <c r="Y709" s="79"/>
      <c r="Z709" s="79" t="s">
        <v>50</v>
      </c>
      <c r="AA709" s="79" t="s">
        <v>50</v>
      </c>
      <c r="AB709" s="79" t="s">
        <v>50</v>
      </c>
      <c r="AC709" s="79"/>
      <c r="AD709" s="79" t="s">
        <v>50</v>
      </c>
      <c r="AE709" s="79" t="s">
        <v>50</v>
      </c>
      <c r="AF709" s="79" t="s">
        <v>50</v>
      </c>
      <c r="AG709" s="80"/>
      <c r="AH709" s="133"/>
      <c r="AI709" s="100"/>
      <c r="AM709" s="51"/>
      <c r="AN709" s="53"/>
    </row>
    <row r="710" spans="1:40" ht="12.75" customHeight="1">
      <c r="A710" s="537" t="s">
        <v>27</v>
      </c>
      <c r="B710" s="537"/>
      <c r="C710" s="72">
        <f aca="true" t="shared" si="93" ref="C710:H710">SUM(C711:C715)</f>
        <v>650</v>
      </c>
      <c r="D710" s="73">
        <f t="shared" si="93"/>
        <v>650</v>
      </c>
      <c r="E710" s="73">
        <f t="shared" si="93"/>
        <v>0</v>
      </c>
      <c r="F710" s="73">
        <f t="shared" si="93"/>
        <v>0</v>
      </c>
      <c r="G710" s="73">
        <f t="shared" si="93"/>
        <v>650</v>
      </c>
      <c r="H710" s="73">
        <f t="shared" si="93"/>
        <v>650</v>
      </c>
      <c r="I710" s="541"/>
      <c r="J710" s="556"/>
      <c r="K710" s="548"/>
      <c r="L710" s="565"/>
      <c r="M710" s="565"/>
      <c r="N710" s="560"/>
      <c r="O710" s="561"/>
      <c r="P710" s="83"/>
      <c r="Q710" s="84"/>
      <c r="R710" s="84"/>
      <c r="S710" s="84"/>
      <c r="T710" s="84"/>
      <c r="U710" s="84"/>
      <c r="V710" s="84"/>
      <c r="W710" s="84"/>
      <c r="X710" s="84"/>
      <c r="Y710" s="84"/>
      <c r="Z710" s="84"/>
      <c r="AA710" s="84"/>
      <c r="AB710" s="84"/>
      <c r="AC710" s="84"/>
      <c r="AD710" s="84"/>
      <c r="AE710" s="84"/>
      <c r="AF710" s="84"/>
      <c r="AG710" s="85"/>
      <c r="AH710" s="133"/>
      <c r="AI710" s="100"/>
      <c r="AM710" s="51"/>
      <c r="AN710" s="53"/>
    </row>
    <row r="711" spans="1:40" ht="12.75" customHeight="1" hidden="1">
      <c r="A711" s="537" t="s">
        <v>28</v>
      </c>
      <c r="B711" s="537"/>
      <c r="C711" s="72">
        <f>SUM(D711:F711)</f>
        <v>0</v>
      </c>
      <c r="D711" s="73"/>
      <c r="E711" s="73"/>
      <c r="F711" s="73"/>
      <c r="G711" s="73"/>
      <c r="H711" s="73"/>
      <c r="I711" s="541"/>
      <c r="J711" s="556"/>
      <c r="K711" s="548"/>
      <c r="L711" s="565"/>
      <c r="M711" s="565"/>
      <c r="N711" s="560"/>
      <c r="O711" s="561"/>
      <c r="P711" s="83"/>
      <c r="Q711" s="84"/>
      <c r="R711" s="84"/>
      <c r="S711" s="84"/>
      <c r="T711" s="84"/>
      <c r="U711" s="84"/>
      <c r="V711" s="84"/>
      <c r="W711" s="84"/>
      <c r="X711" s="84"/>
      <c r="Y711" s="84"/>
      <c r="Z711" s="84"/>
      <c r="AA711" s="84"/>
      <c r="AB711" s="84"/>
      <c r="AC711" s="84"/>
      <c r="AD711" s="84"/>
      <c r="AE711" s="84"/>
      <c r="AF711" s="84"/>
      <c r="AG711" s="85"/>
      <c r="AH711" s="133"/>
      <c r="AI711" s="100"/>
      <c r="AM711" s="51"/>
      <c r="AN711" s="53" t="e">
        <f t="shared" si="89"/>
        <v>#DIV/0!</v>
      </c>
    </row>
    <row r="712" spans="1:40" ht="41.25" customHeight="1">
      <c r="A712" s="537" t="s">
        <v>29</v>
      </c>
      <c r="B712" s="537"/>
      <c r="C712" s="72">
        <f>SUM(D712:F712)</f>
        <v>650</v>
      </c>
      <c r="D712" s="73">
        <v>650</v>
      </c>
      <c r="E712" s="73"/>
      <c r="F712" s="73"/>
      <c r="G712" s="73">
        <v>650</v>
      </c>
      <c r="H712" s="73">
        <v>650</v>
      </c>
      <c r="I712" s="541"/>
      <c r="J712" s="556"/>
      <c r="K712" s="548"/>
      <c r="L712" s="565"/>
      <c r="M712" s="565"/>
      <c r="N712" s="560"/>
      <c r="O712" s="561"/>
      <c r="P712" s="83"/>
      <c r="Q712" s="84"/>
      <c r="R712" s="84"/>
      <c r="S712" s="84"/>
      <c r="T712" s="84"/>
      <c r="U712" s="84"/>
      <c r="V712" s="84"/>
      <c r="W712" s="84"/>
      <c r="X712" s="84"/>
      <c r="Y712" s="84"/>
      <c r="Z712" s="84"/>
      <c r="AA712" s="84"/>
      <c r="AB712" s="84"/>
      <c r="AC712" s="84"/>
      <c r="AD712" s="84"/>
      <c r="AE712" s="84"/>
      <c r="AF712" s="84"/>
      <c r="AG712" s="85"/>
      <c r="AH712" s="133"/>
      <c r="AI712" s="100"/>
      <c r="AM712" s="51"/>
      <c r="AN712" s="53">
        <f t="shared" si="89"/>
        <v>100</v>
      </c>
    </row>
    <row r="713" spans="1:40" ht="12.75" customHeight="1" hidden="1">
      <c r="A713" s="537" t="s">
        <v>30</v>
      </c>
      <c r="B713" s="537"/>
      <c r="C713" s="72">
        <f>SUM(D713:F713)</f>
        <v>0</v>
      </c>
      <c r="D713" s="73"/>
      <c r="E713" s="73"/>
      <c r="F713" s="73"/>
      <c r="G713" s="73"/>
      <c r="H713" s="73"/>
      <c r="I713" s="541"/>
      <c r="J713" s="556"/>
      <c r="K713" s="548"/>
      <c r="L713" s="170"/>
      <c r="M713" s="170"/>
      <c r="N713" s="560"/>
      <c r="O713" s="561"/>
      <c r="P713" s="83"/>
      <c r="Q713" s="84"/>
      <c r="R713" s="84"/>
      <c r="S713" s="84"/>
      <c r="T713" s="84"/>
      <c r="U713" s="84"/>
      <c r="V713" s="84"/>
      <c r="W713" s="84"/>
      <c r="X713" s="84"/>
      <c r="Y713" s="84"/>
      <c r="Z713" s="84"/>
      <c r="AA713" s="84"/>
      <c r="AB713" s="84"/>
      <c r="AC713" s="84"/>
      <c r="AD713" s="84"/>
      <c r="AE713" s="84"/>
      <c r="AF713" s="84"/>
      <c r="AG713" s="85"/>
      <c r="AH713" s="133"/>
      <c r="AI713" s="100"/>
      <c r="AM713" s="51"/>
      <c r="AN713" s="53" t="e">
        <f t="shared" si="89"/>
        <v>#DIV/0!</v>
      </c>
    </row>
    <row r="714" spans="1:40" ht="12.75" customHeight="1" hidden="1">
      <c r="A714" s="537" t="s">
        <v>39</v>
      </c>
      <c r="B714" s="537"/>
      <c r="C714" s="72">
        <f>SUM(D714:F714)</f>
        <v>0</v>
      </c>
      <c r="D714" s="73"/>
      <c r="E714" s="73"/>
      <c r="F714" s="73"/>
      <c r="G714" s="73"/>
      <c r="H714" s="73"/>
      <c r="I714" s="98"/>
      <c r="J714" s="556"/>
      <c r="K714" s="31"/>
      <c r="L714" s="170"/>
      <c r="M714" s="170"/>
      <c r="N714" s="76"/>
      <c r="O714" s="77"/>
      <c r="P714" s="83"/>
      <c r="Q714" s="84"/>
      <c r="R714" s="84"/>
      <c r="S714" s="84"/>
      <c r="T714" s="84"/>
      <c r="U714" s="84"/>
      <c r="V714" s="84"/>
      <c r="W714" s="84"/>
      <c r="X714" s="84"/>
      <c r="Y714" s="84"/>
      <c r="Z714" s="84"/>
      <c r="AA714" s="84"/>
      <c r="AB714" s="84"/>
      <c r="AC714" s="84"/>
      <c r="AD714" s="84"/>
      <c r="AE714" s="84"/>
      <c r="AF714" s="84"/>
      <c r="AG714" s="85"/>
      <c r="AH714" s="133"/>
      <c r="AI714" s="100"/>
      <c r="AM714" s="51"/>
      <c r="AN714" s="53" t="e">
        <f t="shared" si="89"/>
        <v>#DIV/0!</v>
      </c>
    </row>
    <row r="715" spans="1:40" ht="12.75" customHeight="1" hidden="1">
      <c r="A715" s="537" t="s">
        <v>40</v>
      </c>
      <c r="B715" s="537"/>
      <c r="C715" s="72">
        <f>SUM(D715:F715)</f>
        <v>0</v>
      </c>
      <c r="D715" s="73"/>
      <c r="E715" s="73"/>
      <c r="F715" s="73"/>
      <c r="G715" s="73"/>
      <c r="H715" s="73"/>
      <c r="I715" s="98"/>
      <c r="J715" s="556"/>
      <c r="K715" s="31"/>
      <c r="L715" s="170"/>
      <c r="M715" s="170"/>
      <c r="N715" s="76"/>
      <c r="O715" s="77"/>
      <c r="P715" s="86"/>
      <c r="Q715" s="87"/>
      <c r="R715" s="87"/>
      <c r="S715" s="87"/>
      <c r="T715" s="87"/>
      <c r="U715" s="87"/>
      <c r="V715" s="87"/>
      <c r="W715" s="87"/>
      <c r="X715" s="87"/>
      <c r="Y715" s="87"/>
      <c r="Z715" s="87"/>
      <c r="AA715" s="87"/>
      <c r="AB715" s="87"/>
      <c r="AC715" s="87"/>
      <c r="AD715" s="87"/>
      <c r="AE715" s="87"/>
      <c r="AF715" s="87"/>
      <c r="AG715" s="88"/>
      <c r="AH715" s="133"/>
      <c r="AI715" s="100"/>
      <c r="AM715" s="51"/>
      <c r="AN715" s="53" t="e">
        <f t="shared" si="89"/>
        <v>#DIV/0!</v>
      </c>
    </row>
    <row r="716" spans="1:40" ht="31.5" customHeight="1">
      <c r="A716" s="70" t="s">
        <v>429</v>
      </c>
      <c r="B716" s="71" t="s">
        <v>430</v>
      </c>
      <c r="C716" s="72"/>
      <c r="D716" s="73"/>
      <c r="E716" s="73"/>
      <c r="F716" s="73"/>
      <c r="G716" s="73"/>
      <c r="H716" s="73"/>
      <c r="I716" s="92"/>
      <c r="J716" s="548" t="s">
        <v>37</v>
      </c>
      <c r="K716" s="548" t="s">
        <v>431</v>
      </c>
      <c r="L716" s="564"/>
      <c r="M716" s="564"/>
      <c r="N716" s="562">
        <f>N723+N730+N744</f>
        <v>1431.41747</v>
      </c>
      <c r="O716" s="561"/>
      <c r="P716" s="78"/>
      <c r="Q716" s="79"/>
      <c r="R716" s="79"/>
      <c r="S716" s="79"/>
      <c r="T716" s="79"/>
      <c r="U716" s="79"/>
      <c r="V716" s="79"/>
      <c r="W716" s="79"/>
      <c r="X716" s="79"/>
      <c r="Y716" s="79"/>
      <c r="Z716" s="79"/>
      <c r="AA716" s="79"/>
      <c r="AB716" s="79"/>
      <c r="AC716" s="79"/>
      <c r="AD716" s="79"/>
      <c r="AE716" s="79"/>
      <c r="AF716" s="79"/>
      <c r="AG716" s="80"/>
      <c r="AH716" s="133"/>
      <c r="AI716" s="100"/>
      <c r="AM716" s="51"/>
      <c r="AN716" s="53"/>
    </row>
    <row r="717" spans="1:40" ht="12.75" customHeight="1">
      <c r="A717" s="537" t="s">
        <v>27</v>
      </c>
      <c r="B717" s="537"/>
      <c r="C717" s="141">
        <f aca="true" t="shared" si="94" ref="C717:H717">SUM(C718:C722)</f>
        <v>2572</v>
      </c>
      <c r="D717" s="142">
        <f t="shared" si="94"/>
        <v>1912</v>
      </c>
      <c r="E717" s="142">
        <f t="shared" si="94"/>
        <v>330</v>
      </c>
      <c r="F717" s="142">
        <f t="shared" si="94"/>
        <v>330</v>
      </c>
      <c r="G717" s="142">
        <f t="shared" si="94"/>
        <v>1711.57547</v>
      </c>
      <c r="H717" s="142">
        <f t="shared" si="94"/>
        <v>1711.57547</v>
      </c>
      <c r="I717" s="92"/>
      <c r="J717" s="548"/>
      <c r="K717" s="548"/>
      <c r="L717" s="564"/>
      <c r="M717" s="564"/>
      <c r="N717" s="562"/>
      <c r="O717" s="561"/>
      <c r="P717" s="83"/>
      <c r="Q717" s="84"/>
      <c r="R717" s="84"/>
      <c r="S717" s="84"/>
      <c r="T717" s="84"/>
      <c r="U717" s="84"/>
      <c r="V717" s="84"/>
      <c r="W717" s="84"/>
      <c r="X717" s="84"/>
      <c r="Y717" s="84"/>
      <c r="Z717" s="84"/>
      <c r="AA717" s="84"/>
      <c r="AB717" s="84"/>
      <c r="AC717" s="84"/>
      <c r="AD717" s="84"/>
      <c r="AE717" s="84"/>
      <c r="AF717" s="84"/>
      <c r="AG717" s="85"/>
      <c r="AH717" s="133"/>
      <c r="AI717" s="100"/>
      <c r="AM717" s="51"/>
      <c r="AN717" s="53"/>
    </row>
    <row r="718" spans="1:40" ht="12.75" customHeight="1" hidden="1">
      <c r="A718" s="537" t="s">
        <v>28</v>
      </c>
      <c r="B718" s="537"/>
      <c r="C718" s="141">
        <f>SUM(D718:F718)</f>
        <v>0</v>
      </c>
      <c r="D718" s="142">
        <f>D725+D732+D739</f>
        <v>0</v>
      </c>
      <c r="E718" s="142">
        <f>E725+E732+E739</f>
        <v>0</v>
      </c>
      <c r="F718" s="142">
        <f>F725+F732+F739</f>
        <v>0</v>
      </c>
      <c r="G718" s="142">
        <f>G725+G732+G739</f>
        <v>0</v>
      </c>
      <c r="H718" s="142">
        <f>H725+H732+H739</f>
        <v>0</v>
      </c>
      <c r="I718" s="92"/>
      <c r="J718" s="548"/>
      <c r="K718" s="548"/>
      <c r="L718" s="564"/>
      <c r="M718" s="564"/>
      <c r="N718" s="562"/>
      <c r="O718" s="561"/>
      <c r="P718" s="83"/>
      <c r="Q718" s="84"/>
      <c r="R718" s="84"/>
      <c r="S718" s="84"/>
      <c r="T718" s="84"/>
      <c r="U718" s="84"/>
      <c r="V718" s="84"/>
      <c r="W718" s="84"/>
      <c r="X718" s="84"/>
      <c r="Y718" s="84"/>
      <c r="Z718" s="84"/>
      <c r="AA718" s="84"/>
      <c r="AB718" s="84"/>
      <c r="AC718" s="84"/>
      <c r="AD718" s="84"/>
      <c r="AE718" s="84"/>
      <c r="AF718" s="84"/>
      <c r="AG718" s="85"/>
      <c r="AH718" s="133"/>
      <c r="AI718" s="100"/>
      <c r="AM718" s="51"/>
      <c r="AN718" s="53" t="e">
        <f t="shared" si="89"/>
        <v>#DIV/0!</v>
      </c>
    </row>
    <row r="719" spans="1:40" ht="58.5" customHeight="1">
      <c r="A719" s="537" t="s">
        <v>29</v>
      </c>
      <c r="B719" s="537"/>
      <c r="C719" s="141">
        <f>SUM(D719:F719)</f>
        <v>2572</v>
      </c>
      <c r="D719" s="142">
        <f>D726+D733+D740+D747</f>
        <v>1912</v>
      </c>
      <c r="E719" s="142">
        <f>E726+E733+E740+E747</f>
        <v>330</v>
      </c>
      <c r="F719" s="142">
        <f>F726+F733+F740+F747</f>
        <v>330</v>
      </c>
      <c r="G719" s="142">
        <f>G726+G733+G740+G747</f>
        <v>1711.57547</v>
      </c>
      <c r="H719" s="142">
        <f>H726+H733+H740+H747</f>
        <v>1711.57547</v>
      </c>
      <c r="I719" s="92"/>
      <c r="J719" s="548"/>
      <c r="K719" s="548"/>
      <c r="L719" s="564"/>
      <c r="M719" s="564"/>
      <c r="N719" s="562"/>
      <c r="O719" s="561"/>
      <c r="P719" s="83"/>
      <c r="Q719" s="84"/>
      <c r="R719" s="84"/>
      <c r="S719" s="84"/>
      <c r="T719" s="84"/>
      <c r="U719" s="84"/>
      <c r="V719" s="84"/>
      <c r="W719" s="84"/>
      <c r="X719" s="84"/>
      <c r="Y719" s="84"/>
      <c r="Z719" s="84"/>
      <c r="AA719" s="84"/>
      <c r="AB719" s="84"/>
      <c r="AC719" s="84"/>
      <c r="AD719" s="84"/>
      <c r="AE719" s="84"/>
      <c r="AF719" s="84"/>
      <c r="AG719" s="85"/>
      <c r="AH719" s="133"/>
      <c r="AI719" s="100"/>
      <c r="AM719" s="51"/>
      <c r="AN719" s="53">
        <f t="shared" si="89"/>
        <v>89.51754550209205</v>
      </c>
    </row>
    <row r="720" spans="1:40" ht="12.75" customHeight="1" hidden="1">
      <c r="A720" s="537" t="s">
        <v>30</v>
      </c>
      <c r="B720" s="537"/>
      <c r="C720" s="141">
        <f>SUM(D720:F720)</f>
        <v>0</v>
      </c>
      <c r="D720" s="142">
        <f>D727+D734+D741</f>
        <v>0</v>
      </c>
      <c r="E720" s="142">
        <f>E727+E734+E741</f>
        <v>0</v>
      </c>
      <c r="F720" s="142">
        <f>F727+F734+F741</f>
        <v>0</v>
      </c>
      <c r="G720" s="142">
        <f>G727+G734+G741</f>
        <v>0</v>
      </c>
      <c r="H720" s="142">
        <f>H727+H734+H741</f>
        <v>0</v>
      </c>
      <c r="I720" s="92"/>
      <c r="J720" s="548"/>
      <c r="K720" s="548"/>
      <c r="L720" s="36"/>
      <c r="M720" s="36"/>
      <c r="N720" s="562"/>
      <c r="O720" s="561"/>
      <c r="P720" s="86"/>
      <c r="Q720" s="87"/>
      <c r="R720" s="87"/>
      <c r="S720" s="87"/>
      <c r="T720" s="87"/>
      <c r="U720" s="87"/>
      <c r="V720" s="87"/>
      <c r="W720" s="87"/>
      <c r="X720" s="87"/>
      <c r="Y720" s="87"/>
      <c r="Z720" s="87"/>
      <c r="AA720" s="87"/>
      <c r="AB720" s="87"/>
      <c r="AC720" s="87"/>
      <c r="AD720" s="87"/>
      <c r="AE720" s="87"/>
      <c r="AF720" s="87"/>
      <c r="AG720" s="88"/>
      <c r="AH720" s="133"/>
      <c r="AI720" s="100"/>
      <c r="AM720" s="51"/>
      <c r="AN720" s="53" t="e">
        <f t="shared" si="89"/>
        <v>#DIV/0!</v>
      </c>
    </row>
    <row r="721" spans="1:40" ht="12.75" customHeight="1" hidden="1">
      <c r="A721" s="537" t="s">
        <v>39</v>
      </c>
      <c r="B721" s="537"/>
      <c r="C721" s="141">
        <f>SUM(D721:F721)</f>
        <v>0</v>
      </c>
      <c r="D721" s="142">
        <f>D728+D735+D742</f>
        <v>0</v>
      </c>
      <c r="E721" s="142"/>
      <c r="F721" s="142"/>
      <c r="G721" s="142"/>
      <c r="H721" s="142"/>
      <c r="I721" s="92"/>
      <c r="J721" s="92"/>
      <c r="K721" s="101"/>
      <c r="L721" s="36"/>
      <c r="M721" s="36"/>
      <c r="N721" s="76"/>
      <c r="O721" s="77"/>
      <c r="P721" s="116"/>
      <c r="Q721" s="117"/>
      <c r="R721" s="117"/>
      <c r="S721" s="117"/>
      <c r="T721" s="117"/>
      <c r="U721" s="117"/>
      <c r="V721" s="117"/>
      <c r="W721" s="117"/>
      <c r="X721" s="117"/>
      <c r="Y721" s="117"/>
      <c r="Z721" s="117"/>
      <c r="AA721" s="117"/>
      <c r="AB721" s="117"/>
      <c r="AC721" s="117"/>
      <c r="AD721" s="117"/>
      <c r="AE721" s="117"/>
      <c r="AF721" s="117"/>
      <c r="AG721" s="117"/>
      <c r="AH721" s="136"/>
      <c r="AI721" s="100"/>
      <c r="AM721" s="51"/>
      <c r="AN721" s="53" t="e">
        <f t="shared" si="89"/>
        <v>#DIV/0!</v>
      </c>
    </row>
    <row r="722" spans="1:40" ht="12.75" customHeight="1" hidden="1">
      <c r="A722" s="537" t="s">
        <v>40</v>
      </c>
      <c r="B722" s="537"/>
      <c r="C722" s="141">
        <f>SUM(D722:F722)</f>
        <v>0</v>
      </c>
      <c r="D722" s="142">
        <f>D729+D736+D743</f>
        <v>0</v>
      </c>
      <c r="E722" s="142"/>
      <c r="F722" s="142"/>
      <c r="G722" s="142"/>
      <c r="H722" s="142"/>
      <c r="I722" s="92"/>
      <c r="J722" s="92"/>
      <c r="K722" s="101"/>
      <c r="L722" s="36"/>
      <c r="M722" s="36"/>
      <c r="N722" s="76"/>
      <c r="O722" s="77"/>
      <c r="P722" s="83"/>
      <c r="Q722" s="84"/>
      <c r="R722" s="84"/>
      <c r="S722" s="84"/>
      <c r="T722" s="84"/>
      <c r="U722" s="84"/>
      <c r="V722" s="84"/>
      <c r="W722" s="84"/>
      <c r="X722" s="84"/>
      <c r="Y722" s="84"/>
      <c r="Z722" s="84"/>
      <c r="AA722" s="84"/>
      <c r="AB722" s="84"/>
      <c r="AC722" s="84"/>
      <c r="AD722" s="84"/>
      <c r="AE722" s="84"/>
      <c r="AF722" s="84"/>
      <c r="AG722" s="84"/>
      <c r="AH722" s="136"/>
      <c r="AI722" s="100"/>
      <c r="AM722" s="51"/>
      <c r="AN722" s="53" t="e">
        <f t="shared" si="89"/>
        <v>#DIV/0!</v>
      </c>
    </row>
    <row r="723" spans="1:40" ht="41.25" customHeight="1">
      <c r="A723" s="70" t="s">
        <v>432</v>
      </c>
      <c r="B723" s="71" t="s">
        <v>433</v>
      </c>
      <c r="C723" s="72"/>
      <c r="D723" s="73"/>
      <c r="E723" s="73"/>
      <c r="F723" s="73"/>
      <c r="G723" s="73"/>
      <c r="H723" s="73"/>
      <c r="I723" s="541" t="s">
        <v>418</v>
      </c>
      <c r="J723" s="556" t="s">
        <v>94</v>
      </c>
      <c r="K723" s="548" t="s">
        <v>434</v>
      </c>
      <c r="L723" s="554" t="s">
        <v>222</v>
      </c>
      <c r="M723" s="554" t="s">
        <v>49</v>
      </c>
      <c r="N723" s="560">
        <v>142</v>
      </c>
      <c r="O723" s="561"/>
      <c r="P723" s="83" t="s">
        <v>50</v>
      </c>
      <c r="Q723" s="84" t="s">
        <v>50</v>
      </c>
      <c r="R723" s="84" t="s">
        <v>50</v>
      </c>
      <c r="S723" s="84"/>
      <c r="T723" s="84"/>
      <c r="U723" s="84"/>
      <c r="V723" s="84"/>
      <c r="W723" s="84"/>
      <c r="X723" s="84"/>
      <c r="Y723" s="84"/>
      <c r="Z723" s="84"/>
      <c r="AA723" s="84" t="s">
        <v>50</v>
      </c>
      <c r="AB723" s="84" t="s">
        <v>50</v>
      </c>
      <c r="AC723" s="84"/>
      <c r="AD723" s="84"/>
      <c r="AE723" s="84" t="s">
        <v>50</v>
      </c>
      <c r="AF723" s="84" t="s">
        <v>50</v>
      </c>
      <c r="AG723" s="84"/>
      <c r="AH723" s="136"/>
      <c r="AI723" s="100"/>
      <c r="AM723" s="51"/>
      <c r="AN723" s="53"/>
    </row>
    <row r="724" spans="1:40" ht="12.75" customHeight="1">
      <c r="A724" s="537" t="s">
        <v>27</v>
      </c>
      <c r="B724" s="537"/>
      <c r="C724" s="72">
        <f aca="true" t="shared" si="95" ref="C724:H724">SUM(C725:C729)</f>
        <v>142</v>
      </c>
      <c r="D724" s="73">
        <f t="shared" si="95"/>
        <v>142</v>
      </c>
      <c r="E724" s="73">
        <f t="shared" si="95"/>
        <v>0</v>
      </c>
      <c r="F724" s="73">
        <f t="shared" si="95"/>
        <v>0</v>
      </c>
      <c r="G724" s="73">
        <f t="shared" si="95"/>
        <v>142</v>
      </c>
      <c r="H724" s="73">
        <f t="shared" si="95"/>
        <v>142</v>
      </c>
      <c r="I724" s="541"/>
      <c r="J724" s="556"/>
      <c r="K724" s="548"/>
      <c r="L724" s="554"/>
      <c r="M724" s="554"/>
      <c r="N724" s="560"/>
      <c r="O724" s="561"/>
      <c r="P724" s="83"/>
      <c r="Q724" s="84"/>
      <c r="R724" s="84"/>
      <c r="S724" s="84"/>
      <c r="T724" s="84"/>
      <c r="U724" s="84"/>
      <c r="V724" s="84"/>
      <c r="W724" s="84"/>
      <c r="X724" s="84"/>
      <c r="Y724" s="84"/>
      <c r="Z724" s="84"/>
      <c r="AA724" s="84"/>
      <c r="AB724" s="84"/>
      <c r="AC724" s="84"/>
      <c r="AD724" s="84"/>
      <c r="AE724" s="84"/>
      <c r="AF724" s="84"/>
      <c r="AG724" s="84"/>
      <c r="AH724" s="136"/>
      <c r="AI724" s="100"/>
      <c r="AM724" s="51"/>
      <c r="AN724" s="53"/>
    </row>
    <row r="725" spans="1:40" ht="12.75" customHeight="1" hidden="1">
      <c r="A725" s="537" t="s">
        <v>28</v>
      </c>
      <c r="B725" s="537"/>
      <c r="C725" s="72">
        <f>SUM(D725:F725)</f>
        <v>0</v>
      </c>
      <c r="D725" s="73"/>
      <c r="E725" s="73"/>
      <c r="F725" s="73"/>
      <c r="G725" s="73"/>
      <c r="H725" s="73"/>
      <c r="I725" s="541"/>
      <c r="J725" s="556"/>
      <c r="K725" s="548"/>
      <c r="L725" s="554"/>
      <c r="M725" s="554"/>
      <c r="N725" s="560"/>
      <c r="O725" s="561"/>
      <c r="P725" s="83"/>
      <c r="Q725" s="84"/>
      <c r="R725" s="84"/>
      <c r="S725" s="84"/>
      <c r="T725" s="84"/>
      <c r="U725" s="84"/>
      <c r="V725" s="84"/>
      <c r="W725" s="84"/>
      <c r="X725" s="84"/>
      <c r="Y725" s="84"/>
      <c r="Z725" s="84"/>
      <c r="AA725" s="84"/>
      <c r="AB725" s="84"/>
      <c r="AC725" s="84"/>
      <c r="AD725" s="84"/>
      <c r="AE725" s="84"/>
      <c r="AF725" s="84"/>
      <c r="AG725" s="84"/>
      <c r="AH725" s="136"/>
      <c r="AI725" s="100"/>
      <c r="AM725" s="51"/>
      <c r="AN725" s="53" t="e">
        <f t="shared" si="89"/>
        <v>#DIV/0!</v>
      </c>
    </row>
    <row r="726" spans="1:40" ht="29.25" customHeight="1">
      <c r="A726" s="537" t="s">
        <v>29</v>
      </c>
      <c r="B726" s="537"/>
      <c r="C726" s="72">
        <f>SUM(D726:F726)</f>
        <v>142</v>
      </c>
      <c r="D726" s="73">
        <f>142</f>
        <v>142</v>
      </c>
      <c r="E726" s="73"/>
      <c r="F726" s="73"/>
      <c r="G726" s="73">
        <v>142</v>
      </c>
      <c r="H726" s="73">
        <v>142</v>
      </c>
      <c r="I726" s="541"/>
      <c r="J726" s="556"/>
      <c r="K726" s="548"/>
      <c r="L726" s="554"/>
      <c r="M726" s="554"/>
      <c r="N726" s="560"/>
      <c r="O726" s="561"/>
      <c r="P726" s="83"/>
      <c r="Q726" s="84"/>
      <c r="R726" s="84"/>
      <c r="S726" s="84"/>
      <c r="T726" s="84"/>
      <c r="U726" s="84"/>
      <c r="V726" s="84"/>
      <c r="W726" s="84"/>
      <c r="X726" s="84"/>
      <c r="Y726" s="84"/>
      <c r="Z726" s="84"/>
      <c r="AA726" s="84"/>
      <c r="AB726" s="84"/>
      <c r="AC726" s="84"/>
      <c r="AD726" s="84"/>
      <c r="AE726" s="84"/>
      <c r="AF726" s="84"/>
      <c r="AG726" s="84"/>
      <c r="AH726" s="136"/>
      <c r="AI726" s="100"/>
      <c r="AM726" s="51"/>
      <c r="AN726" s="53">
        <f t="shared" si="89"/>
        <v>100</v>
      </c>
    </row>
    <row r="727" spans="1:40" ht="12.75" customHeight="1" hidden="1">
      <c r="A727" s="537" t="s">
        <v>30</v>
      </c>
      <c r="B727" s="537"/>
      <c r="C727" s="72">
        <f>SUM(D727:F727)</f>
        <v>0</v>
      </c>
      <c r="D727" s="73"/>
      <c r="E727" s="73"/>
      <c r="F727" s="73"/>
      <c r="G727" s="73"/>
      <c r="H727" s="73"/>
      <c r="I727" s="541"/>
      <c r="J727" s="556"/>
      <c r="K727" s="548"/>
      <c r="L727" s="36"/>
      <c r="M727" s="36"/>
      <c r="N727" s="560"/>
      <c r="O727" s="561"/>
      <c r="P727" s="83"/>
      <c r="Q727" s="84"/>
      <c r="R727" s="84"/>
      <c r="S727" s="84"/>
      <c r="T727" s="84"/>
      <c r="U727" s="84"/>
      <c r="V727" s="84"/>
      <c r="W727" s="84"/>
      <c r="X727" s="84"/>
      <c r="Y727" s="84"/>
      <c r="Z727" s="84"/>
      <c r="AA727" s="84"/>
      <c r="AB727" s="84"/>
      <c r="AC727" s="84"/>
      <c r="AD727" s="84"/>
      <c r="AE727" s="84"/>
      <c r="AF727" s="84"/>
      <c r="AG727" s="84"/>
      <c r="AH727" s="136"/>
      <c r="AI727" s="100"/>
      <c r="AM727" s="51"/>
      <c r="AN727" s="53" t="e">
        <f t="shared" si="89"/>
        <v>#DIV/0!</v>
      </c>
    </row>
    <row r="728" spans="1:40" ht="12.75" customHeight="1" hidden="1">
      <c r="A728" s="537" t="s">
        <v>39</v>
      </c>
      <c r="B728" s="537"/>
      <c r="C728" s="72">
        <f>SUM(D728:F728)</f>
        <v>0</v>
      </c>
      <c r="D728" s="73"/>
      <c r="E728" s="73"/>
      <c r="F728" s="73"/>
      <c r="G728" s="73"/>
      <c r="H728" s="73"/>
      <c r="I728" s="98"/>
      <c r="J728" s="556"/>
      <c r="K728" s="101"/>
      <c r="L728" s="36"/>
      <c r="M728" s="36"/>
      <c r="N728" s="76"/>
      <c r="O728" s="77"/>
      <c r="P728" s="83"/>
      <c r="Q728" s="84"/>
      <c r="R728" s="84"/>
      <c r="S728" s="84"/>
      <c r="T728" s="84"/>
      <c r="U728" s="84"/>
      <c r="V728" s="84"/>
      <c r="W728" s="84"/>
      <c r="X728" s="84"/>
      <c r="Y728" s="84"/>
      <c r="Z728" s="84"/>
      <c r="AA728" s="84"/>
      <c r="AB728" s="84"/>
      <c r="AC728" s="84"/>
      <c r="AD728" s="84"/>
      <c r="AE728" s="84"/>
      <c r="AF728" s="84"/>
      <c r="AG728" s="84"/>
      <c r="AH728" s="136"/>
      <c r="AI728" s="100"/>
      <c r="AM728" s="51"/>
      <c r="AN728" s="53" t="e">
        <f t="shared" si="89"/>
        <v>#DIV/0!</v>
      </c>
    </row>
    <row r="729" spans="1:40" ht="12.75" customHeight="1" hidden="1">
      <c r="A729" s="537" t="s">
        <v>40</v>
      </c>
      <c r="B729" s="537"/>
      <c r="C729" s="72">
        <f>SUM(D729:F729)</f>
        <v>0</v>
      </c>
      <c r="D729" s="73"/>
      <c r="E729" s="73"/>
      <c r="F729" s="73"/>
      <c r="G729" s="73"/>
      <c r="H729" s="73"/>
      <c r="I729" s="98"/>
      <c r="J729" s="556"/>
      <c r="K729" s="101"/>
      <c r="L729" s="36"/>
      <c r="M729" s="36"/>
      <c r="N729" s="76"/>
      <c r="O729" s="77"/>
      <c r="P729" s="115"/>
      <c r="Q729" s="126"/>
      <c r="R729" s="126"/>
      <c r="S729" s="126"/>
      <c r="T729" s="126"/>
      <c r="U729" s="126"/>
      <c r="V729" s="126"/>
      <c r="W729" s="126"/>
      <c r="X729" s="126"/>
      <c r="Y729" s="126"/>
      <c r="Z729" s="126"/>
      <c r="AA729" s="126"/>
      <c r="AB729" s="126"/>
      <c r="AC729" s="126"/>
      <c r="AD729" s="126"/>
      <c r="AE729" s="126"/>
      <c r="AF729" s="126"/>
      <c r="AG729" s="126"/>
      <c r="AH729" s="136"/>
      <c r="AI729" s="100"/>
      <c r="AM729" s="51"/>
      <c r="AN729" s="53" t="e">
        <f t="shared" si="89"/>
        <v>#DIV/0!</v>
      </c>
    </row>
    <row r="730" spans="1:40" ht="49.5" customHeight="1">
      <c r="A730" s="70" t="s">
        <v>435</v>
      </c>
      <c r="B730" s="137" t="s">
        <v>436</v>
      </c>
      <c r="C730" s="72"/>
      <c r="D730" s="73"/>
      <c r="E730" s="73"/>
      <c r="F730" s="73"/>
      <c r="G730" s="73"/>
      <c r="H730" s="73"/>
      <c r="I730" s="541" t="s">
        <v>418</v>
      </c>
      <c r="J730" s="556" t="s">
        <v>94</v>
      </c>
      <c r="K730" s="548" t="s">
        <v>437</v>
      </c>
      <c r="L730" s="554" t="s">
        <v>132</v>
      </c>
      <c r="M730" s="554" t="s">
        <v>49</v>
      </c>
      <c r="N730" s="560">
        <v>1179.57547</v>
      </c>
      <c r="O730" s="561"/>
      <c r="P730" s="78"/>
      <c r="Q730" s="79" t="s">
        <v>50</v>
      </c>
      <c r="R730" s="79"/>
      <c r="S730" s="79"/>
      <c r="T730" s="79"/>
      <c r="U730" s="79" t="s">
        <v>50</v>
      </c>
      <c r="V730" s="79"/>
      <c r="W730" s="79"/>
      <c r="X730" s="79"/>
      <c r="Y730" s="79"/>
      <c r="Z730" s="79"/>
      <c r="AA730" s="79" t="s">
        <v>50</v>
      </c>
      <c r="AB730" s="79" t="s">
        <v>50</v>
      </c>
      <c r="AC730" s="79"/>
      <c r="AD730" s="79"/>
      <c r="AE730" s="79" t="s">
        <v>50</v>
      </c>
      <c r="AF730" s="79" t="s">
        <v>50</v>
      </c>
      <c r="AG730" s="80"/>
      <c r="AH730" s="133"/>
      <c r="AI730" s="100"/>
      <c r="AM730" s="51"/>
      <c r="AN730" s="53"/>
    </row>
    <row r="731" spans="1:40" ht="12.75" customHeight="1">
      <c r="A731" s="537" t="s">
        <v>27</v>
      </c>
      <c r="B731" s="537"/>
      <c r="C731" s="72">
        <f aca="true" t="shared" si="96" ref="C731:H731">SUM(C732:C736)</f>
        <v>2040</v>
      </c>
      <c r="D731" s="73">
        <f t="shared" si="96"/>
        <v>1380</v>
      </c>
      <c r="E731" s="73">
        <f t="shared" si="96"/>
        <v>330</v>
      </c>
      <c r="F731" s="73">
        <f t="shared" si="96"/>
        <v>330</v>
      </c>
      <c r="G731" s="73">
        <f t="shared" si="96"/>
        <v>1179.57547</v>
      </c>
      <c r="H731" s="73">
        <f t="shared" si="96"/>
        <v>1179.57547</v>
      </c>
      <c r="I731" s="541"/>
      <c r="J731" s="556"/>
      <c r="K731" s="548"/>
      <c r="L731" s="554"/>
      <c r="M731" s="554"/>
      <c r="N731" s="560"/>
      <c r="O731" s="561"/>
      <c r="P731" s="83"/>
      <c r="Q731" s="84"/>
      <c r="R731" s="84"/>
      <c r="S731" s="84"/>
      <c r="T731" s="84"/>
      <c r="U731" s="84"/>
      <c r="V731" s="84"/>
      <c r="W731" s="84"/>
      <c r="X731" s="84"/>
      <c r="Y731" s="84"/>
      <c r="Z731" s="84"/>
      <c r="AA731" s="84"/>
      <c r="AB731" s="84"/>
      <c r="AC731" s="84"/>
      <c r="AD731" s="84"/>
      <c r="AE731" s="84"/>
      <c r="AF731" s="84"/>
      <c r="AG731" s="85"/>
      <c r="AH731" s="133"/>
      <c r="AI731" s="100"/>
      <c r="AM731" s="51"/>
      <c r="AN731" s="53"/>
    </row>
    <row r="732" spans="1:40" ht="12.75" customHeight="1" hidden="1">
      <c r="A732" s="537" t="s">
        <v>28</v>
      </c>
      <c r="B732" s="537"/>
      <c r="C732" s="72">
        <f>SUM(D732:F732)</f>
        <v>0</v>
      </c>
      <c r="D732" s="73"/>
      <c r="E732" s="73"/>
      <c r="F732" s="73"/>
      <c r="G732" s="73"/>
      <c r="H732" s="73"/>
      <c r="I732" s="541"/>
      <c r="J732" s="556"/>
      <c r="K732" s="548"/>
      <c r="L732" s="554"/>
      <c r="M732" s="554"/>
      <c r="N732" s="560"/>
      <c r="O732" s="561"/>
      <c r="P732" s="83"/>
      <c r="Q732" s="84"/>
      <c r="R732" s="84"/>
      <c r="S732" s="84"/>
      <c r="T732" s="84"/>
      <c r="U732" s="84"/>
      <c r="V732" s="84"/>
      <c r="W732" s="84"/>
      <c r="X732" s="84"/>
      <c r="Y732" s="84"/>
      <c r="Z732" s="84"/>
      <c r="AA732" s="84"/>
      <c r="AB732" s="84"/>
      <c r="AC732" s="84"/>
      <c r="AD732" s="84"/>
      <c r="AE732" s="84"/>
      <c r="AF732" s="84"/>
      <c r="AG732" s="85"/>
      <c r="AH732" s="133"/>
      <c r="AI732" s="100"/>
      <c r="AM732" s="51"/>
      <c r="AN732" s="53" t="e">
        <f t="shared" si="89"/>
        <v>#DIV/0!</v>
      </c>
    </row>
    <row r="733" spans="1:40" ht="17.25" customHeight="1">
      <c r="A733" s="537" t="s">
        <v>29</v>
      </c>
      <c r="B733" s="537"/>
      <c r="C733" s="72">
        <f>SUM(D733:F733)</f>
        <v>2040</v>
      </c>
      <c r="D733" s="73">
        <v>1380</v>
      </c>
      <c r="E733" s="73">
        <v>330</v>
      </c>
      <c r="F733" s="73">
        <v>330</v>
      </c>
      <c r="G733" s="73">
        <v>1179.57547</v>
      </c>
      <c r="H733" s="73">
        <v>1179.57547</v>
      </c>
      <c r="I733" s="541"/>
      <c r="J733" s="556"/>
      <c r="K733" s="548"/>
      <c r="L733" s="554"/>
      <c r="M733" s="554"/>
      <c r="N733" s="560"/>
      <c r="O733" s="561"/>
      <c r="P733" s="83"/>
      <c r="Q733" s="84"/>
      <c r="R733" s="84"/>
      <c r="S733" s="84"/>
      <c r="T733" s="84"/>
      <c r="U733" s="84"/>
      <c r="V733" s="84"/>
      <c r="W733" s="84"/>
      <c r="X733" s="84"/>
      <c r="Y733" s="84"/>
      <c r="Z733" s="84"/>
      <c r="AA733" s="84"/>
      <c r="AB733" s="84"/>
      <c r="AC733" s="84"/>
      <c r="AD733" s="84"/>
      <c r="AE733" s="84"/>
      <c r="AF733" s="84"/>
      <c r="AG733" s="85"/>
      <c r="AH733" s="133"/>
      <c r="AI733" s="100"/>
      <c r="AM733" s="51"/>
      <c r="AN733" s="53">
        <f t="shared" si="89"/>
        <v>85.47648333333333</v>
      </c>
    </row>
    <row r="734" spans="1:40" ht="12.75" customHeight="1" hidden="1">
      <c r="A734" s="537" t="s">
        <v>30</v>
      </c>
      <c r="B734" s="537"/>
      <c r="C734" s="72">
        <f>SUM(D734:F734)</f>
        <v>0</v>
      </c>
      <c r="D734" s="73"/>
      <c r="E734" s="73"/>
      <c r="F734" s="73"/>
      <c r="G734" s="73"/>
      <c r="H734" s="73"/>
      <c r="I734" s="541"/>
      <c r="J734" s="556"/>
      <c r="K734" s="548"/>
      <c r="L734" s="36"/>
      <c r="M734" s="36"/>
      <c r="N734" s="560"/>
      <c r="O734" s="561"/>
      <c r="P734" s="83"/>
      <c r="Q734" s="84"/>
      <c r="R734" s="84"/>
      <c r="S734" s="84"/>
      <c r="T734" s="84"/>
      <c r="U734" s="84"/>
      <c r="V734" s="84"/>
      <c r="W734" s="84"/>
      <c r="X734" s="84"/>
      <c r="Y734" s="84"/>
      <c r="Z734" s="84"/>
      <c r="AA734" s="84"/>
      <c r="AB734" s="84"/>
      <c r="AC734" s="84"/>
      <c r="AD734" s="84"/>
      <c r="AE734" s="84"/>
      <c r="AF734" s="84"/>
      <c r="AG734" s="85"/>
      <c r="AH734" s="133"/>
      <c r="AI734" s="100"/>
      <c r="AM734" s="51"/>
      <c r="AN734" s="53" t="e">
        <f t="shared" si="89"/>
        <v>#DIV/0!</v>
      </c>
    </row>
    <row r="735" spans="1:40" ht="12.75" customHeight="1" hidden="1">
      <c r="A735" s="537" t="s">
        <v>39</v>
      </c>
      <c r="B735" s="537"/>
      <c r="C735" s="72">
        <f>SUM(D735:F735)</f>
        <v>0</v>
      </c>
      <c r="D735" s="73"/>
      <c r="E735" s="73"/>
      <c r="F735" s="73"/>
      <c r="G735" s="73"/>
      <c r="H735" s="73"/>
      <c r="I735" s="98"/>
      <c r="J735" s="556"/>
      <c r="K735" s="101"/>
      <c r="L735" s="36"/>
      <c r="M735" s="36"/>
      <c r="N735" s="76"/>
      <c r="O735" s="77"/>
      <c r="P735" s="83"/>
      <c r="Q735" s="84"/>
      <c r="R735" s="84"/>
      <c r="S735" s="84"/>
      <c r="T735" s="84"/>
      <c r="U735" s="84"/>
      <c r="V735" s="84"/>
      <c r="W735" s="84"/>
      <c r="X735" s="84"/>
      <c r="Y735" s="84"/>
      <c r="Z735" s="84"/>
      <c r="AA735" s="84"/>
      <c r="AB735" s="84"/>
      <c r="AC735" s="84"/>
      <c r="AD735" s="84"/>
      <c r="AE735" s="84"/>
      <c r="AF735" s="84"/>
      <c r="AG735" s="85"/>
      <c r="AH735" s="133"/>
      <c r="AI735" s="100"/>
      <c r="AM735" s="51"/>
      <c r="AN735" s="53" t="e">
        <f t="shared" si="89"/>
        <v>#DIV/0!</v>
      </c>
    </row>
    <row r="736" spans="1:40" ht="12.75" customHeight="1" hidden="1">
      <c r="A736" s="537" t="s">
        <v>40</v>
      </c>
      <c r="B736" s="537"/>
      <c r="C736" s="72">
        <f>SUM(D736:F736)</f>
        <v>0</v>
      </c>
      <c r="D736" s="73"/>
      <c r="E736" s="73"/>
      <c r="F736" s="73"/>
      <c r="G736" s="73"/>
      <c r="H736" s="73"/>
      <c r="I736" s="98"/>
      <c r="J736" s="556"/>
      <c r="K736" s="101"/>
      <c r="L736" s="36"/>
      <c r="M736" s="36"/>
      <c r="N736" s="76"/>
      <c r="O736" s="77"/>
      <c r="P736" s="86"/>
      <c r="Q736" s="87"/>
      <c r="R736" s="87"/>
      <c r="S736" s="87"/>
      <c r="T736" s="87"/>
      <c r="U736" s="87"/>
      <c r="V736" s="87"/>
      <c r="W736" s="87"/>
      <c r="X736" s="87"/>
      <c r="Y736" s="87"/>
      <c r="Z736" s="87"/>
      <c r="AA736" s="87"/>
      <c r="AB736" s="87"/>
      <c r="AC736" s="87"/>
      <c r="AD736" s="87"/>
      <c r="AE736" s="87"/>
      <c r="AF736" s="87"/>
      <c r="AG736" s="88"/>
      <c r="AH736" s="133"/>
      <c r="AI736" s="100"/>
      <c r="AM736" s="51"/>
      <c r="AN736" s="53" t="e">
        <f t="shared" si="89"/>
        <v>#DIV/0!</v>
      </c>
    </row>
    <row r="737" spans="1:40" ht="32.25" customHeight="1">
      <c r="A737" s="70" t="s">
        <v>438</v>
      </c>
      <c r="B737" s="137" t="s">
        <v>439</v>
      </c>
      <c r="C737" s="72"/>
      <c r="D737" s="73"/>
      <c r="E737" s="73"/>
      <c r="F737" s="73"/>
      <c r="G737" s="73"/>
      <c r="H737" s="73"/>
      <c r="I737" s="541" t="s">
        <v>440</v>
      </c>
      <c r="J737" s="563" t="s">
        <v>441</v>
      </c>
      <c r="K737" s="548" t="s">
        <v>442</v>
      </c>
      <c r="L737" s="554" t="s">
        <v>142</v>
      </c>
      <c r="M737" s="554" t="s">
        <v>49</v>
      </c>
      <c r="N737" s="560"/>
      <c r="O737" s="561"/>
      <c r="P737" s="78" t="s">
        <v>50</v>
      </c>
      <c r="Q737" s="79" t="s">
        <v>50</v>
      </c>
      <c r="R737" s="79" t="s">
        <v>50</v>
      </c>
      <c r="S737" s="79" t="s">
        <v>50</v>
      </c>
      <c r="T737" s="79" t="s">
        <v>50</v>
      </c>
      <c r="U737" s="79" t="s">
        <v>50</v>
      </c>
      <c r="V737" s="79" t="s">
        <v>50</v>
      </c>
      <c r="W737" s="79" t="s">
        <v>50</v>
      </c>
      <c r="X737" s="79" t="s">
        <v>50</v>
      </c>
      <c r="Y737" s="79" t="s">
        <v>50</v>
      </c>
      <c r="Z737" s="79" t="s">
        <v>50</v>
      </c>
      <c r="AA737" s="79"/>
      <c r="AB737" s="79"/>
      <c r="AC737" s="79"/>
      <c r="AD737" s="79" t="s">
        <v>50</v>
      </c>
      <c r="AE737" s="79"/>
      <c r="AF737" s="79"/>
      <c r="AG737" s="80"/>
      <c r="AH737" s="133"/>
      <c r="AI737" s="100"/>
      <c r="AM737" s="51"/>
      <c r="AN737" s="53"/>
    </row>
    <row r="738" spans="1:40" ht="12.75" customHeight="1">
      <c r="A738" s="537" t="s">
        <v>27</v>
      </c>
      <c r="B738" s="537"/>
      <c r="C738" s="72">
        <f aca="true" t="shared" si="97" ref="C738:H738">SUM(C739:C743)</f>
        <v>200</v>
      </c>
      <c r="D738" s="73">
        <f t="shared" si="97"/>
        <v>200</v>
      </c>
      <c r="E738" s="73">
        <f t="shared" si="97"/>
        <v>0</v>
      </c>
      <c r="F738" s="73">
        <f t="shared" si="97"/>
        <v>0</v>
      </c>
      <c r="G738" s="73">
        <f t="shared" si="97"/>
        <v>200</v>
      </c>
      <c r="H738" s="73">
        <f t="shared" si="97"/>
        <v>200</v>
      </c>
      <c r="I738" s="541"/>
      <c r="J738" s="563"/>
      <c r="K738" s="548"/>
      <c r="L738" s="554"/>
      <c r="M738" s="554"/>
      <c r="N738" s="560"/>
      <c r="O738" s="561"/>
      <c r="P738" s="83"/>
      <c r="Q738" s="84"/>
      <c r="R738" s="84"/>
      <c r="S738" s="84"/>
      <c r="T738" s="84"/>
      <c r="U738" s="84"/>
      <c r="V738" s="84"/>
      <c r="W738" s="84"/>
      <c r="X738" s="84"/>
      <c r="Y738" s="84"/>
      <c r="Z738" s="84"/>
      <c r="AA738" s="84"/>
      <c r="AB738" s="84"/>
      <c r="AC738" s="84"/>
      <c r="AD738" s="84"/>
      <c r="AE738" s="84"/>
      <c r="AF738" s="84"/>
      <c r="AG738" s="85"/>
      <c r="AH738" s="133"/>
      <c r="AI738" s="100"/>
      <c r="AM738" s="51"/>
      <c r="AN738" s="53"/>
    </row>
    <row r="739" spans="1:40" ht="12.75" customHeight="1" hidden="1">
      <c r="A739" s="537" t="s">
        <v>28</v>
      </c>
      <c r="B739" s="537"/>
      <c r="C739" s="72">
        <f>SUM(D739:F739)</f>
        <v>0</v>
      </c>
      <c r="D739" s="73"/>
      <c r="E739" s="73"/>
      <c r="F739" s="73"/>
      <c r="G739" s="73"/>
      <c r="H739" s="73"/>
      <c r="I739" s="541"/>
      <c r="J739" s="563"/>
      <c r="K739" s="548"/>
      <c r="L739" s="554"/>
      <c r="M739" s="554"/>
      <c r="N739" s="560"/>
      <c r="O739" s="561"/>
      <c r="P739" s="83"/>
      <c r="Q739" s="84"/>
      <c r="R739" s="84"/>
      <c r="S739" s="84"/>
      <c r="T739" s="84"/>
      <c r="U739" s="84"/>
      <c r="V739" s="84"/>
      <c r="W739" s="84"/>
      <c r="X739" s="84"/>
      <c r="Y739" s="84"/>
      <c r="Z739" s="84"/>
      <c r="AA739" s="84"/>
      <c r="AB739" s="84"/>
      <c r="AC739" s="84"/>
      <c r="AD739" s="84"/>
      <c r="AE739" s="84"/>
      <c r="AF739" s="84"/>
      <c r="AG739" s="85"/>
      <c r="AH739" s="133"/>
      <c r="AI739" s="100"/>
      <c r="AM739" s="51"/>
      <c r="AN739" s="53" t="e">
        <f t="shared" si="89"/>
        <v>#DIV/0!</v>
      </c>
    </row>
    <row r="740" spans="1:40" ht="12.75" customHeight="1">
      <c r="A740" s="537" t="s">
        <v>29</v>
      </c>
      <c r="B740" s="537"/>
      <c r="C740" s="72">
        <f>SUM(D740:F740)</f>
        <v>200</v>
      </c>
      <c r="D740" s="73">
        <v>200</v>
      </c>
      <c r="E740" s="73"/>
      <c r="F740" s="73"/>
      <c r="G740" s="73">
        <v>200</v>
      </c>
      <c r="H740" s="73">
        <v>200</v>
      </c>
      <c r="I740" s="541"/>
      <c r="J740" s="563"/>
      <c r="K740" s="548"/>
      <c r="L740" s="554"/>
      <c r="M740" s="554"/>
      <c r="N740" s="560"/>
      <c r="O740" s="561"/>
      <c r="P740" s="83"/>
      <c r="Q740" s="84"/>
      <c r="R740" s="84"/>
      <c r="S740" s="84"/>
      <c r="T740" s="84"/>
      <c r="U740" s="84"/>
      <c r="V740" s="84"/>
      <c r="W740" s="84"/>
      <c r="X740" s="84"/>
      <c r="Y740" s="84"/>
      <c r="Z740" s="84"/>
      <c r="AA740" s="84"/>
      <c r="AB740" s="84"/>
      <c r="AC740" s="84"/>
      <c r="AD740" s="84"/>
      <c r="AE740" s="84"/>
      <c r="AF740" s="84"/>
      <c r="AG740" s="85"/>
      <c r="AH740" s="133"/>
      <c r="AI740" s="100"/>
      <c r="AM740" s="51"/>
      <c r="AN740" s="53">
        <f t="shared" si="89"/>
        <v>100</v>
      </c>
    </row>
    <row r="741" spans="1:40" ht="12.75" customHeight="1" hidden="1">
      <c r="A741" s="537" t="s">
        <v>30</v>
      </c>
      <c r="B741" s="537"/>
      <c r="C741" s="72">
        <f>SUM(D741:F741)</f>
        <v>0</v>
      </c>
      <c r="D741" s="73"/>
      <c r="E741" s="73"/>
      <c r="F741" s="73"/>
      <c r="G741" s="73"/>
      <c r="H741" s="73"/>
      <c r="I741" s="541"/>
      <c r="J741" s="563"/>
      <c r="K741" s="548"/>
      <c r="L741" s="36"/>
      <c r="M741" s="36"/>
      <c r="N741" s="560"/>
      <c r="O741" s="561"/>
      <c r="P741" s="86"/>
      <c r="Q741" s="87"/>
      <c r="R741" s="87"/>
      <c r="S741" s="87"/>
      <c r="T741" s="87"/>
      <c r="U741" s="87"/>
      <c r="V741" s="87"/>
      <c r="W741" s="87"/>
      <c r="X741" s="87"/>
      <c r="Y741" s="87"/>
      <c r="Z741" s="87"/>
      <c r="AA741" s="87"/>
      <c r="AB741" s="87"/>
      <c r="AC741" s="87"/>
      <c r="AD741" s="87"/>
      <c r="AE741" s="87"/>
      <c r="AF741" s="87"/>
      <c r="AG741" s="88"/>
      <c r="AH741" s="133"/>
      <c r="AI741" s="100"/>
      <c r="AM741" s="51"/>
      <c r="AN741" s="53" t="e">
        <f t="shared" si="89"/>
        <v>#DIV/0!</v>
      </c>
    </row>
    <row r="742" spans="1:40" ht="12.75" customHeight="1" hidden="1">
      <c r="A742" s="537" t="s">
        <v>39</v>
      </c>
      <c r="B742" s="537"/>
      <c r="C742" s="72">
        <f>SUM(D742:F742)</f>
        <v>0</v>
      </c>
      <c r="D742" s="73"/>
      <c r="E742" s="73"/>
      <c r="F742" s="73"/>
      <c r="G742" s="73"/>
      <c r="H742" s="73"/>
      <c r="I742" s="98"/>
      <c r="J742" s="101"/>
      <c r="K742" s="31"/>
      <c r="L742" s="36"/>
      <c r="M742" s="36"/>
      <c r="N742" s="76"/>
      <c r="O742" s="77"/>
      <c r="P742" s="116"/>
      <c r="Q742" s="117"/>
      <c r="R742" s="117"/>
      <c r="S742" s="117"/>
      <c r="T742" s="117"/>
      <c r="U742" s="117"/>
      <c r="V742" s="117"/>
      <c r="W742" s="117"/>
      <c r="X742" s="117"/>
      <c r="Y742" s="117"/>
      <c r="Z742" s="117"/>
      <c r="AA742" s="117"/>
      <c r="AB742" s="117"/>
      <c r="AC742" s="117"/>
      <c r="AD742" s="117"/>
      <c r="AE742" s="117"/>
      <c r="AF742" s="117"/>
      <c r="AG742" s="117"/>
      <c r="AH742" s="136"/>
      <c r="AI742" s="100"/>
      <c r="AM742" s="51"/>
      <c r="AN742" s="53" t="e">
        <f t="shared" si="89"/>
        <v>#DIV/0!</v>
      </c>
    </row>
    <row r="743" spans="1:40" ht="12.75" customHeight="1" hidden="1">
      <c r="A743" s="537" t="s">
        <v>40</v>
      </c>
      <c r="B743" s="537"/>
      <c r="C743" s="72">
        <f>SUM(D743:F743)</f>
        <v>0</v>
      </c>
      <c r="D743" s="73"/>
      <c r="E743" s="73"/>
      <c r="F743" s="73"/>
      <c r="G743" s="73"/>
      <c r="H743" s="73"/>
      <c r="I743" s="98"/>
      <c r="J743" s="101"/>
      <c r="K743" s="31"/>
      <c r="L743" s="36"/>
      <c r="M743" s="36"/>
      <c r="N743" s="76"/>
      <c r="O743" s="77"/>
      <c r="P743" s="115"/>
      <c r="Q743" s="126"/>
      <c r="R743" s="126"/>
      <c r="S743" s="126"/>
      <c r="T743" s="126"/>
      <c r="U743" s="126"/>
      <c r="V743" s="126"/>
      <c r="W743" s="126"/>
      <c r="X743" s="126"/>
      <c r="Y743" s="126"/>
      <c r="Z743" s="126"/>
      <c r="AA743" s="126"/>
      <c r="AB743" s="126"/>
      <c r="AC743" s="126"/>
      <c r="AD743" s="126"/>
      <c r="AE743" s="126"/>
      <c r="AF743" s="126"/>
      <c r="AG743" s="126"/>
      <c r="AH743" s="136"/>
      <c r="AI743" s="100"/>
      <c r="AM743" s="51"/>
      <c r="AN743" s="53" t="e">
        <f t="shared" si="89"/>
        <v>#DIV/0!</v>
      </c>
    </row>
    <row r="744" spans="1:40" ht="51.75" customHeight="1">
      <c r="A744" s="70" t="s">
        <v>443</v>
      </c>
      <c r="B744" s="71" t="s">
        <v>444</v>
      </c>
      <c r="C744" s="72"/>
      <c r="D744" s="73"/>
      <c r="E744" s="73"/>
      <c r="F744" s="73"/>
      <c r="G744" s="73"/>
      <c r="H744" s="73"/>
      <c r="I744" s="541" t="s">
        <v>410</v>
      </c>
      <c r="J744" s="556" t="s">
        <v>94</v>
      </c>
      <c r="K744" s="548" t="s">
        <v>445</v>
      </c>
      <c r="L744" s="554" t="s">
        <v>90</v>
      </c>
      <c r="M744" s="554" t="s">
        <v>49</v>
      </c>
      <c r="N744" s="560">
        <v>109.842</v>
      </c>
      <c r="O744" s="561"/>
      <c r="P744" s="78" t="s">
        <v>50</v>
      </c>
      <c r="Q744" s="79" t="s">
        <v>50</v>
      </c>
      <c r="R744" s="79" t="s">
        <v>50</v>
      </c>
      <c r="S744" s="79" t="s">
        <v>50</v>
      </c>
      <c r="T744" s="79"/>
      <c r="U744" s="79"/>
      <c r="V744" s="79" t="s">
        <v>50</v>
      </c>
      <c r="W744" s="79" t="s">
        <v>50</v>
      </c>
      <c r="X744" s="79" t="s">
        <v>50</v>
      </c>
      <c r="Y744" s="79" t="s">
        <v>50</v>
      </c>
      <c r="Z744" s="79" t="s">
        <v>50</v>
      </c>
      <c r="AA744" s="79" t="s">
        <v>50</v>
      </c>
      <c r="AB744" s="79" t="s">
        <v>50</v>
      </c>
      <c r="AC744" s="79" t="s">
        <v>50</v>
      </c>
      <c r="AD744" s="79" t="s">
        <v>50</v>
      </c>
      <c r="AE744" s="79" t="s">
        <v>50</v>
      </c>
      <c r="AF744" s="79" t="s">
        <v>50</v>
      </c>
      <c r="AG744" s="80" t="s">
        <v>50</v>
      </c>
      <c r="AH744" s="133"/>
      <c r="AI744" s="100"/>
      <c r="AM744" s="51"/>
      <c r="AN744" s="53"/>
    </row>
    <row r="745" spans="1:40" ht="12.75" customHeight="1">
      <c r="A745" s="537" t="s">
        <v>27</v>
      </c>
      <c r="B745" s="537"/>
      <c r="C745" s="72">
        <f aca="true" t="shared" si="98" ref="C745:H745">SUM(C746:C750)</f>
        <v>190</v>
      </c>
      <c r="D745" s="73">
        <f t="shared" si="98"/>
        <v>190</v>
      </c>
      <c r="E745" s="73">
        <f t="shared" si="98"/>
        <v>0</v>
      </c>
      <c r="F745" s="73">
        <f t="shared" si="98"/>
        <v>0</v>
      </c>
      <c r="G745" s="73">
        <f t="shared" si="98"/>
        <v>190</v>
      </c>
      <c r="H745" s="73">
        <f t="shared" si="98"/>
        <v>190</v>
      </c>
      <c r="I745" s="541"/>
      <c r="J745" s="556"/>
      <c r="K745" s="548"/>
      <c r="L745" s="554"/>
      <c r="M745" s="554"/>
      <c r="N745" s="560"/>
      <c r="O745" s="561"/>
      <c r="P745" s="83"/>
      <c r="Q745" s="84"/>
      <c r="R745" s="84"/>
      <c r="S745" s="84"/>
      <c r="T745" s="84"/>
      <c r="U745" s="84"/>
      <c r="V745" s="84"/>
      <c r="W745" s="84"/>
      <c r="X745" s="84"/>
      <c r="Y745" s="84"/>
      <c r="Z745" s="84"/>
      <c r="AA745" s="84"/>
      <c r="AB745" s="84"/>
      <c r="AC745" s="84"/>
      <c r="AD745" s="84"/>
      <c r="AE745" s="84"/>
      <c r="AF745" s="84"/>
      <c r="AG745" s="85"/>
      <c r="AH745" s="133"/>
      <c r="AI745" s="100"/>
      <c r="AM745" s="51"/>
      <c r="AN745" s="53"/>
    </row>
    <row r="746" spans="1:40" ht="12.75" customHeight="1" hidden="1">
      <c r="A746" s="537" t="s">
        <v>28</v>
      </c>
      <c r="B746" s="537"/>
      <c r="C746" s="72">
        <f>SUM(D746:F746)</f>
        <v>0</v>
      </c>
      <c r="D746" s="73"/>
      <c r="E746" s="73"/>
      <c r="F746" s="73"/>
      <c r="G746" s="73"/>
      <c r="H746" s="73"/>
      <c r="I746" s="541"/>
      <c r="J746" s="556"/>
      <c r="K746" s="548"/>
      <c r="L746" s="554"/>
      <c r="M746" s="554"/>
      <c r="N746" s="560"/>
      <c r="O746" s="561"/>
      <c r="P746" s="83"/>
      <c r="Q746" s="84"/>
      <c r="R746" s="84"/>
      <c r="S746" s="84"/>
      <c r="T746" s="84"/>
      <c r="U746" s="84"/>
      <c r="V746" s="84"/>
      <c r="W746" s="84"/>
      <c r="X746" s="84"/>
      <c r="Y746" s="84"/>
      <c r="Z746" s="84"/>
      <c r="AA746" s="84"/>
      <c r="AB746" s="84"/>
      <c r="AC746" s="84"/>
      <c r="AD746" s="84"/>
      <c r="AE746" s="84"/>
      <c r="AF746" s="84"/>
      <c r="AG746" s="85"/>
      <c r="AH746" s="133"/>
      <c r="AI746" s="100"/>
      <c r="AM746" s="51"/>
      <c r="AN746" s="53" t="e">
        <f t="shared" si="89"/>
        <v>#DIV/0!</v>
      </c>
    </row>
    <row r="747" spans="1:40" ht="17.25" customHeight="1">
      <c r="A747" s="537" t="s">
        <v>29</v>
      </c>
      <c r="B747" s="537"/>
      <c r="C747" s="72">
        <f>SUM(D747:F747)</f>
        <v>190</v>
      </c>
      <c r="D747" s="73">
        <v>190</v>
      </c>
      <c r="E747" s="73"/>
      <c r="F747" s="73"/>
      <c r="G747" s="73">
        <v>190</v>
      </c>
      <c r="H747" s="73">
        <v>190</v>
      </c>
      <c r="I747" s="541"/>
      <c r="J747" s="556"/>
      <c r="K747" s="548"/>
      <c r="L747" s="554"/>
      <c r="M747" s="554"/>
      <c r="N747" s="560"/>
      <c r="O747" s="561"/>
      <c r="P747" s="83"/>
      <c r="Q747" s="84"/>
      <c r="R747" s="84"/>
      <c r="S747" s="84"/>
      <c r="T747" s="84"/>
      <c r="U747" s="84"/>
      <c r="V747" s="84"/>
      <c r="W747" s="84"/>
      <c r="X747" s="84"/>
      <c r="Y747" s="84"/>
      <c r="Z747" s="84"/>
      <c r="AA747" s="84"/>
      <c r="AB747" s="84"/>
      <c r="AC747" s="84"/>
      <c r="AD747" s="84"/>
      <c r="AE747" s="84"/>
      <c r="AF747" s="84"/>
      <c r="AG747" s="85"/>
      <c r="AH747" s="133"/>
      <c r="AI747" s="100"/>
      <c r="AM747" s="51"/>
      <c r="AN747" s="53">
        <f t="shared" si="89"/>
        <v>100</v>
      </c>
    </row>
    <row r="748" spans="1:40" ht="12.75" customHeight="1" hidden="1">
      <c r="A748" s="537" t="s">
        <v>30</v>
      </c>
      <c r="B748" s="537"/>
      <c r="C748" s="72">
        <f>SUM(D748:F748)</f>
        <v>0</v>
      </c>
      <c r="D748" s="73"/>
      <c r="E748" s="73"/>
      <c r="F748" s="73"/>
      <c r="G748" s="73"/>
      <c r="H748" s="73"/>
      <c r="I748" s="541"/>
      <c r="J748" s="556"/>
      <c r="K748" s="548"/>
      <c r="L748" s="36"/>
      <c r="M748" s="36"/>
      <c r="N748" s="560"/>
      <c r="O748" s="561"/>
      <c r="P748" s="83"/>
      <c r="Q748" s="84"/>
      <c r="R748" s="84"/>
      <c r="S748" s="84"/>
      <c r="T748" s="84"/>
      <c r="U748" s="84"/>
      <c r="V748" s="84"/>
      <c r="W748" s="84"/>
      <c r="X748" s="84"/>
      <c r="Y748" s="84"/>
      <c r="Z748" s="84"/>
      <c r="AA748" s="84"/>
      <c r="AB748" s="84"/>
      <c r="AC748" s="84"/>
      <c r="AD748" s="84"/>
      <c r="AE748" s="84"/>
      <c r="AF748" s="84"/>
      <c r="AG748" s="85"/>
      <c r="AH748" s="133"/>
      <c r="AI748" s="100"/>
      <c r="AM748" s="51"/>
      <c r="AN748" s="53" t="e">
        <f t="shared" si="89"/>
        <v>#DIV/0!</v>
      </c>
    </row>
    <row r="749" spans="1:40" ht="12.75" customHeight="1" hidden="1">
      <c r="A749" s="537" t="s">
        <v>39</v>
      </c>
      <c r="B749" s="537"/>
      <c r="C749" s="72">
        <f>SUM(D749:F749)</f>
        <v>0</v>
      </c>
      <c r="D749" s="73"/>
      <c r="E749" s="73"/>
      <c r="F749" s="73"/>
      <c r="G749" s="73"/>
      <c r="H749" s="73"/>
      <c r="I749" s="98"/>
      <c r="J749" s="556"/>
      <c r="K749" s="31"/>
      <c r="L749" s="36"/>
      <c r="M749" s="36"/>
      <c r="N749" s="76"/>
      <c r="O749" s="77"/>
      <c r="P749" s="83"/>
      <c r="Q749" s="84"/>
      <c r="R749" s="84"/>
      <c r="S749" s="84"/>
      <c r="T749" s="84"/>
      <c r="U749" s="84"/>
      <c r="V749" s="84"/>
      <c r="W749" s="84"/>
      <c r="X749" s="84"/>
      <c r="Y749" s="84"/>
      <c r="Z749" s="84"/>
      <c r="AA749" s="84"/>
      <c r="AB749" s="84"/>
      <c r="AC749" s="84"/>
      <c r="AD749" s="84"/>
      <c r="AE749" s="84"/>
      <c r="AF749" s="84"/>
      <c r="AG749" s="85"/>
      <c r="AH749" s="133"/>
      <c r="AI749" s="100"/>
      <c r="AM749" s="51"/>
      <c r="AN749" s="53" t="e">
        <f aca="true" t="shared" si="99" ref="AN749:AN812">(H749/D749)*100</f>
        <v>#DIV/0!</v>
      </c>
    </row>
    <row r="750" spans="1:40" ht="12.75" customHeight="1" hidden="1">
      <c r="A750" s="537" t="s">
        <v>40</v>
      </c>
      <c r="B750" s="537"/>
      <c r="C750" s="72">
        <f>SUM(D750:F750)</f>
        <v>0</v>
      </c>
      <c r="D750" s="73"/>
      <c r="E750" s="73"/>
      <c r="F750" s="73"/>
      <c r="G750" s="73"/>
      <c r="H750" s="73"/>
      <c r="I750" s="98"/>
      <c r="J750" s="556"/>
      <c r="K750" s="31"/>
      <c r="L750" s="36"/>
      <c r="M750" s="36"/>
      <c r="N750" s="76"/>
      <c r="O750" s="77"/>
      <c r="P750" s="86"/>
      <c r="Q750" s="87"/>
      <c r="R750" s="87"/>
      <c r="S750" s="87"/>
      <c r="T750" s="87"/>
      <c r="U750" s="87"/>
      <c r="V750" s="87"/>
      <c r="W750" s="87"/>
      <c r="X750" s="87"/>
      <c r="Y750" s="87"/>
      <c r="Z750" s="87"/>
      <c r="AA750" s="87"/>
      <c r="AB750" s="87"/>
      <c r="AC750" s="87"/>
      <c r="AD750" s="87"/>
      <c r="AE750" s="87"/>
      <c r="AF750" s="87"/>
      <c r="AG750" s="88"/>
      <c r="AH750" s="133"/>
      <c r="AI750" s="100"/>
      <c r="AM750" s="51"/>
      <c r="AN750" s="53" t="e">
        <f t="shared" si="99"/>
        <v>#DIV/0!</v>
      </c>
    </row>
    <row r="751" spans="1:40" ht="29.25" customHeight="1">
      <c r="A751" s="70" t="s">
        <v>446</v>
      </c>
      <c r="B751" s="71" t="s">
        <v>1126</v>
      </c>
      <c r="C751" s="72"/>
      <c r="D751" s="73"/>
      <c r="E751" s="73"/>
      <c r="F751" s="73"/>
      <c r="G751" s="73"/>
      <c r="H751" s="73"/>
      <c r="I751" s="98"/>
      <c r="J751" s="548" t="s">
        <v>37</v>
      </c>
      <c r="K751" s="548" t="s">
        <v>447</v>
      </c>
      <c r="L751" s="554"/>
      <c r="M751" s="554"/>
      <c r="N751" s="562">
        <f>N758+N765</f>
        <v>959.8316</v>
      </c>
      <c r="O751" s="561"/>
      <c r="P751" s="78"/>
      <c r="Q751" s="79"/>
      <c r="R751" s="79"/>
      <c r="S751" s="79"/>
      <c r="T751" s="79"/>
      <c r="U751" s="79"/>
      <c r="V751" s="79"/>
      <c r="W751" s="79"/>
      <c r="X751" s="79"/>
      <c r="Y751" s="79"/>
      <c r="Z751" s="79"/>
      <c r="AA751" s="79"/>
      <c r="AB751" s="79"/>
      <c r="AC751" s="79"/>
      <c r="AD751" s="79"/>
      <c r="AE751" s="79"/>
      <c r="AF751" s="79"/>
      <c r="AG751" s="80"/>
      <c r="AH751" s="133"/>
      <c r="AI751" s="100"/>
      <c r="AM751" s="51"/>
      <c r="AN751" s="53"/>
    </row>
    <row r="752" spans="1:40" ht="12.75" customHeight="1">
      <c r="A752" s="537" t="s">
        <v>27</v>
      </c>
      <c r="B752" s="537"/>
      <c r="C752" s="72">
        <f aca="true" t="shared" si="100" ref="C752:H752">SUM(C753:C757)</f>
        <v>750</v>
      </c>
      <c r="D752" s="142">
        <f t="shared" si="100"/>
        <v>750</v>
      </c>
      <c r="E752" s="142">
        <f t="shared" si="100"/>
        <v>0</v>
      </c>
      <c r="F752" s="142">
        <f t="shared" si="100"/>
        <v>0</v>
      </c>
      <c r="G752" s="142">
        <f t="shared" si="100"/>
        <v>709.8316</v>
      </c>
      <c r="H752" s="142">
        <f t="shared" si="100"/>
        <v>709.8316</v>
      </c>
      <c r="I752" s="171"/>
      <c r="J752" s="548"/>
      <c r="K752" s="548"/>
      <c r="L752" s="554"/>
      <c r="M752" s="554"/>
      <c r="N752" s="562"/>
      <c r="O752" s="561"/>
      <c r="P752" s="83"/>
      <c r="Q752" s="84"/>
      <c r="R752" s="84"/>
      <c r="S752" s="84"/>
      <c r="T752" s="84"/>
      <c r="U752" s="84"/>
      <c r="V752" s="84"/>
      <c r="W752" s="84"/>
      <c r="X752" s="84"/>
      <c r="Y752" s="84"/>
      <c r="Z752" s="84"/>
      <c r="AA752" s="84"/>
      <c r="AB752" s="84"/>
      <c r="AC752" s="84"/>
      <c r="AD752" s="84"/>
      <c r="AE752" s="84"/>
      <c r="AF752" s="84"/>
      <c r="AG752" s="85"/>
      <c r="AH752" s="133"/>
      <c r="AI752" s="100"/>
      <c r="AM752" s="51"/>
      <c r="AN752" s="53"/>
    </row>
    <row r="753" spans="1:40" ht="12.75" customHeight="1" hidden="1">
      <c r="A753" s="537" t="s">
        <v>28</v>
      </c>
      <c r="B753" s="537"/>
      <c r="C753" s="72">
        <f>SUM(D753:F753)</f>
        <v>0</v>
      </c>
      <c r="D753" s="142">
        <f aca="true" t="shared" si="101" ref="D753:H755">D760+D767</f>
        <v>0</v>
      </c>
      <c r="E753" s="142">
        <f t="shared" si="101"/>
        <v>0</v>
      </c>
      <c r="F753" s="142">
        <f t="shared" si="101"/>
        <v>0</v>
      </c>
      <c r="G753" s="142">
        <f t="shared" si="101"/>
        <v>0</v>
      </c>
      <c r="H753" s="142">
        <f t="shared" si="101"/>
        <v>0</v>
      </c>
      <c r="I753" s="171"/>
      <c r="J753" s="548"/>
      <c r="K753" s="548"/>
      <c r="L753" s="554"/>
      <c r="M753" s="554"/>
      <c r="N753" s="562"/>
      <c r="O753" s="561"/>
      <c r="P753" s="83"/>
      <c r="Q753" s="84"/>
      <c r="R753" s="84"/>
      <c r="S753" s="84"/>
      <c r="T753" s="84"/>
      <c r="U753" s="84"/>
      <c r="V753" s="84"/>
      <c r="W753" s="84"/>
      <c r="X753" s="84"/>
      <c r="Y753" s="84"/>
      <c r="Z753" s="84"/>
      <c r="AA753" s="84"/>
      <c r="AB753" s="84"/>
      <c r="AC753" s="84"/>
      <c r="AD753" s="84"/>
      <c r="AE753" s="84"/>
      <c r="AF753" s="84"/>
      <c r="AG753" s="85"/>
      <c r="AH753" s="133"/>
      <c r="AI753" s="100"/>
      <c r="AM753" s="51"/>
      <c r="AN753" s="53" t="e">
        <f t="shared" si="99"/>
        <v>#DIV/0!</v>
      </c>
    </row>
    <row r="754" spans="1:40" ht="26.25" customHeight="1">
      <c r="A754" s="537" t="s">
        <v>29</v>
      </c>
      <c r="B754" s="537"/>
      <c r="C754" s="72">
        <f>SUM(D754:F754)</f>
        <v>750</v>
      </c>
      <c r="D754" s="142">
        <f>D761+D768</f>
        <v>750</v>
      </c>
      <c r="E754" s="142">
        <f t="shared" si="101"/>
        <v>0</v>
      </c>
      <c r="F754" s="142">
        <f t="shared" si="101"/>
        <v>0</v>
      </c>
      <c r="G754" s="142">
        <f t="shared" si="101"/>
        <v>709.8316</v>
      </c>
      <c r="H754" s="142">
        <f t="shared" si="101"/>
        <v>709.8316</v>
      </c>
      <c r="I754" s="171"/>
      <c r="J754" s="548"/>
      <c r="K754" s="548"/>
      <c r="L754" s="554"/>
      <c r="M754" s="554"/>
      <c r="N754" s="562"/>
      <c r="O754" s="561"/>
      <c r="P754" s="83"/>
      <c r="Q754" s="84"/>
      <c r="R754" s="84"/>
      <c r="S754" s="84"/>
      <c r="T754" s="84"/>
      <c r="U754" s="84"/>
      <c r="V754" s="84"/>
      <c r="W754" s="84"/>
      <c r="X754" s="84"/>
      <c r="Y754" s="84"/>
      <c r="Z754" s="84"/>
      <c r="AA754" s="84"/>
      <c r="AB754" s="84"/>
      <c r="AC754" s="84"/>
      <c r="AD754" s="84"/>
      <c r="AE754" s="84"/>
      <c r="AF754" s="84"/>
      <c r="AG754" s="85"/>
      <c r="AH754" s="133"/>
      <c r="AI754" s="100"/>
      <c r="AM754" s="51"/>
      <c r="AN754" s="53">
        <f t="shared" si="99"/>
        <v>94.64421333333333</v>
      </c>
    </row>
    <row r="755" spans="1:40" ht="12.75" customHeight="1" hidden="1">
      <c r="A755" s="537" t="s">
        <v>30</v>
      </c>
      <c r="B755" s="537"/>
      <c r="C755" s="72">
        <f>SUM(D755:F755)</f>
        <v>0</v>
      </c>
      <c r="D755" s="142">
        <f t="shared" si="101"/>
        <v>0</v>
      </c>
      <c r="E755" s="142">
        <f t="shared" si="101"/>
        <v>0</v>
      </c>
      <c r="F755" s="142">
        <f t="shared" si="101"/>
        <v>0</v>
      </c>
      <c r="G755" s="142">
        <f t="shared" si="101"/>
        <v>0</v>
      </c>
      <c r="H755" s="142">
        <f t="shared" si="101"/>
        <v>0</v>
      </c>
      <c r="I755" s="171"/>
      <c r="J755" s="548"/>
      <c r="K755" s="548"/>
      <c r="L755" s="36"/>
      <c r="M755" s="36"/>
      <c r="N755" s="562"/>
      <c r="O755" s="561"/>
      <c r="P755" s="86"/>
      <c r="Q755" s="87"/>
      <c r="R755" s="87"/>
      <c r="S755" s="87"/>
      <c r="T755" s="87"/>
      <c r="U755" s="87"/>
      <c r="V755" s="87"/>
      <c r="W755" s="87"/>
      <c r="X755" s="87"/>
      <c r="Y755" s="87"/>
      <c r="Z755" s="87"/>
      <c r="AA755" s="87"/>
      <c r="AB755" s="87"/>
      <c r="AC755" s="87"/>
      <c r="AD755" s="87"/>
      <c r="AE755" s="87"/>
      <c r="AF755" s="87"/>
      <c r="AG755" s="88"/>
      <c r="AH755" s="133"/>
      <c r="AI755" s="100"/>
      <c r="AM755" s="51"/>
      <c r="AN755" s="53" t="e">
        <f t="shared" si="99"/>
        <v>#DIV/0!</v>
      </c>
    </row>
    <row r="756" spans="1:40" ht="12.75" customHeight="1" hidden="1">
      <c r="A756" s="537" t="s">
        <v>39</v>
      </c>
      <c r="B756" s="537"/>
      <c r="C756" s="72">
        <f>SUM(D756:F756)</f>
        <v>0</v>
      </c>
      <c r="D756" s="73">
        <f>D763+D770</f>
        <v>0</v>
      </c>
      <c r="E756" s="73"/>
      <c r="F756" s="73"/>
      <c r="G756" s="73"/>
      <c r="H756" s="73"/>
      <c r="I756" s="98"/>
      <c r="J756" s="101"/>
      <c r="K756" s="101"/>
      <c r="L756" s="36"/>
      <c r="M756" s="36"/>
      <c r="N756" s="76"/>
      <c r="O756" s="77"/>
      <c r="P756" s="116"/>
      <c r="Q756" s="117"/>
      <c r="R756" s="117"/>
      <c r="S756" s="117"/>
      <c r="T756" s="117"/>
      <c r="U756" s="117"/>
      <c r="V756" s="117"/>
      <c r="W756" s="117"/>
      <c r="X756" s="117"/>
      <c r="Y756" s="117"/>
      <c r="Z756" s="117"/>
      <c r="AA756" s="117"/>
      <c r="AB756" s="117"/>
      <c r="AC756" s="117"/>
      <c r="AD756" s="117"/>
      <c r="AE756" s="117"/>
      <c r="AF756" s="117"/>
      <c r="AG756" s="117"/>
      <c r="AH756" s="136"/>
      <c r="AI756" s="100"/>
      <c r="AM756" s="51"/>
      <c r="AN756" s="53" t="e">
        <f t="shared" si="99"/>
        <v>#DIV/0!</v>
      </c>
    </row>
    <row r="757" spans="1:40" ht="12.75" customHeight="1" hidden="1">
      <c r="A757" s="537" t="s">
        <v>40</v>
      </c>
      <c r="B757" s="537"/>
      <c r="C757" s="72">
        <f>SUM(D757:F757)</f>
        <v>0</v>
      </c>
      <c r="D757" s="73">
        <f>D764+D771</f>
        <v>0</v>
      </c>
      <c r="E757" s="73"/>
      <c r="F757" s="73"/>
      <c r="G757" s="73"/>
      <c r="H757" s="73"/>
      <c r="I757" s="98"/>
      <c r="J757" s="101"/>
      <c r="K757" s="101"/>
      <c r="L757" s="36"/>
      <c r="M757" s="36"/>
      <c r="N757" s="76"/>
      <c r="O757" s="77"/>
      <c r="P757" s="115"/>
      <c r="Q757" s="126"/>
      <c r="R757" s="126"/>
      <c r="S757" s="126"/>
      <c r="T757" s="126"/>
      <c r="U757" s="126"/>
      <c r="V757" s="126"/>
      <c r="W757" s="126"/>
      <c r="X757" s="126"/>
      <c r="Y757" s="126"/>
      <c r="Z757" s="126"/>
      <c r="AA757" s="126"/>
      <c r="AB757" s="126"/>
      <c r="AC757" s="126"/>
      <c r="AD757" s="126"/>
      <c r="AE757" s="126"/>
      <c r="AF757" s="126"/>
      <c r="AG757" s="126"/>
      <c r="AH757" s="136"/>
      <c r="AI757" s="100"/>
      <c r="AM757" s="51"/>
      <c r="AN757" s="53" t="e">
        <f t="shared" si="99"/>
        <v>#DIV/0!</v>
      </c>
    </row>
    <row r="758" spans="1:40" ht="33.75" customHeight="1">
      <c r="A758" s="70" t="s">
        <v>448</v>
      </c>
      <c r="B758" s="71" t="s">
        <v>449</v>
      </c>
      <c r="C758" s="72"/>
      <c r="D758" s="73"/>
      <c r="E758" s="73"/>
      <c r="F758" s="73"/>
      <c r="G758" s="73"/>
      <c r="H758" s="73"/>
      <c r="I758" s="541" t="s">
        <v>418</v>
      </c>
      <c r="J758" s="556" t="s">
        <v>94</v>
      </c>
      <c r="K758" s="548" t="s">
        <v>450</v>
      </c>
      <c r="L758" s="554" t="s">
        <v>100</v>
      </c>
      <c r="M758" s="554" t="s">
        <v>49</v>
      </c>
      <c r="N758" s="560">
        <v>250</v>
      </c>
      <c r="O758" s="561"/>
      <c r="P758" s="78" t="s">
        <v>50</v>
      </c>
      <c r="Q758" s="79" t="s">
        <v>50</v>
      </c>
      <c r="R758" s="79" t="s">
        <v>50</v>
      </c>
      <c r="S758" s="79"/>
      <c r="T758" s="79"/>
      <c r="U758" s="79"/>
      <c r="V758" s="79"/>
      <c r="W758" s="79"/>
      <c r="X758" s="79"/>
      <c r="Y758" s="79"/>
      <c r="Z758" s="79" t="s">
        <v>50</v>
      </c>
      <c r="AA758" s="79" t="s">
        <v>50</v>
      </c>
      <c r="AB758" s="79"/>
      <c r="AC758" s="79"/>
      <c r="AD758" s="79" t="s">
        <v>50</v>
      </c>
      <c r="AE758" s="79" t="s">
        <v>50</v>
      </c>
      <c r="AF758" s="79"/>
      <c r="AG758" s="80"/>
      <c r="AH758" s="133"/>
      <c r="AI758" s="100"/>
      <c r="AM758" s="51"/>
      <c r="AN758" s="53"/>
    </row>
    <row r="759" spans="1:40" ht="12.75" customHeight="1">
      <c r="A759" s="537" t="s">
        <v>27</v>
      </c>
      <c r="B759" s="537"/>
      <c r="C759" s="72">
        <f aca="true" t="shared" si="102" ref="C759:H759">SUM(C760:C764)</f>
        <v>0</v>
      </c>
      <c r="D759" s="73">
        <f t="shared" si="102"/>
        <v>0</v>
      </c>
      <c r="E759" s="73">
        <f t="shared" si="102"/>
        <v>0</v>
      </c>
      <c r="F759" s="73">
        <f t="shared" si="102"/>
        <v>0</v>
      </c>
      <c r="G759" s="73">
        <f t="shared" si="102"/>
        <v>0</v>
      </c>
      <c r="H759" s="73">
        <f t="shared" si="102"/>
        <v>0</v>
      </c>
      <c r="I759" s="541"/>
      <c r="J759" s="556"/>
      <c r="K759" s="548"/>
      <c r="L759" s="554"/>
      <c r="M759" s="554"/>
      <c r="N759" s="560"/>
      <c r="O759" s="561"/>
      <c r="P759" s="83"/>
      <c r="Q759" s="84"/>
      <c r="R759" s="84"/>
      <c r="S759" s="84"/>
      <c r="T759" s="84"/>
      <c r="U759" s="84"/>
      <c r="V759" s="84"/>
      <c r="W759" s="84"/>
      <c r="X759" s="84"/>
      <c r="Y759" s="84"/>
      <c r="Z759" s="84"/>
      <c r="AA759" s="84"/>
      <c r="AB759" s="84"/>
      <c r="AC759" s="84"/>
      <c r="AD759" s="84"/>
      <c r="AE759" s="84"/>
      <c r="AF759" s="84"/>
      <c r="AG759" s="85"/>
      <c r="AH759" s="133"/>
      <c r="AI759" s="100"/>
      <c r="AM759" s="51"/>
      <c r="AN759" s="53"/>
    </row>
    <row r="760" spans="1:40" ht="12.75" customHeight="1" hidden="1">
      <c r="A760" s="537" t="s">
        <v>28</v>
      </c>
      <c r="B760" s="537"/>
      <c r="C760" s="72">
        <f>SUM(D760:F760)</f>
        <v>0</v>
      </c>
      <c r="D760" s="73"/>
      <c r="E760" s="73"/>
      <c r="F760" s="73"/>
      <c r="G760" s="73"/>
      <c r="H760" s="73"/>
      <c r="I760" s="541"/>
      <c r="J760" s="556"/>
      <c r="K760" s="548"/>
      <c r="L760" s="554"/>
      <c r="M760" s="554"/>
      <c r="N760" s="560"/>
      <c r="O760" s="561"/>
      <c r="P760" s="83"/>
      <c r="Q760" s="84"/>
      <c r="R760" s="84"/>
      <c r="S760" s="84"/>
      <c r="T760" s="84"/>
      <c r="U760" s="84"/>
      <c r="V760" s="84"/>
      <c r="W760" s="84"/>
      <c r="X760" s="84"/>
      <c r="Y760" s="84"/>
      <c r="Z760" s="84"/>
      <c r="AA760" s="84"/>
      <c r="AB760" s="84"/>
      <c r="AC760" s="84"/>
      <c r="AD760" s="84"/>
      <c r="AE760" s="84"/>
      <c r="AF760" s="84"/>
      <c r="AG760" s="85"/>
      <c r="AH760" s="133"/>
      <c r="AI760" s="100"/>
      <c r="AM760" s="51"/>
      <c r="AN760" s="53" t="e">
        <f t="shared" si="99"/>
        <v>#DIV/0!</v>
      </c>
    </row>
    <row r="761" spans="1:40" ht="42.75" customHeight="1">
      <c r="A761" s="537" t="s">
        <v>29</v>
      </c>
      <c r="B761" s="537"/>
      <c r="C761" s="72">
        <f>SUM(D761:F761)</f>
        <v>0</v>
      </c>
      <c r="D761" s="73">
        <v>0</v>
      </c>
      <c r="E761" s="73"/>
      <c r="F761" s="73"/>
      <c r="G761" s="73">
        <v>0</v>
      </c>
      <c r="H761" s="73">
        <v>0</v>
      </c>
      <c r="I761" s="541"/>
      <c r="J761" s="556"/>
      <c r="K761" s="548"/>
      <c r="L761" s="554"/>
      <c r="M761" s="554"/>
      <c r="N761" s="560"/>
      <c r="O761" s="561"/>
      <c r="P761" s="83"/>
      <c r="Q761" s="84"/>
      <c r="R761" s="84"/>
      <c r="S761" s="84"/>
      <c r="T761" s="84"/>
      <c r="U761" s="84"/>
      <c r="V761" s="84"/>
      <c r="W761" s="84"/>
      <c r="X761" s="84"/>
      <c r="Y761" s="84"/>
      <c r="Z761" s="84"/>
      <c r="AA761" s="84"/>
      <c r="AB761" s="84"/>
      <c r="AC761" s="84"/>
      <c r="AD761" s="84"/>
      <c r="AE761" s="84"/>
      <c r="AF761" s="84"/>
      <c r="AG761" s="85"/>
      <c r="AH761" s="133"/>
      <c r="AI761" s="100"/>
      <c r="AM761" s="51"/>
      <c r="AN761" s="53"/>
    </row>
    <row r="762" spans="1:40" ht="12.75" customHeight="1" hidden="1">
      <c r="A762" s="537" t="s">
        <v>30</v>
      </c>
      <c r="B762" s="537"/>
      <c r="C762" s="72">
        <f>SUM(D762:F762)</f>
        <v>0</v>
      </c>
      <c r="D762" s="73"/>
      <c r="E762" s="73"/>
      <c r="F762" s="73"/>
      <c r="G762" s="73"/>
      <c r="H762" s="73"/>
      <c r="I762" s="541"/>
      <c r="J762" s="556"/>
      <c r="K762" s="548"/>
      <c r="L762" s="36"/>
      <c r="M762" s="36"/>
      <c r="N762" s="560"/>
      <c r="O762" s="561"/>
      <c r="P762" s="83"/>
      <c r="Q762" s="84"/>
      <c r="R762" s="84"/>
      <c r="S762" s="84"/>
      <c r="T762" s="84"/>
      <c r="U762" s="84"/>
      <c r="V762" s="84"/>
      <c r="W762" s="84"/>
      <c r="X762" s="84"/>
      <c r="Y762" s="84"/>
      <c r="Z762" s="84"/>
      <c r="AA762" s="84"/>
      <c r="AB762" s="84"/>
      <c r="AC762" s="84"/>
      <c r="AD762" s="84"/>
      <c r="AE762" s="84"/>
      <c r="AF762" s="84"/>
      <c r="AG762" s="85"/>
      <c r="AH762" s="133"/>
      <c r="AI762" s="100"/>
      <c r="AM762" s="51"/>
      <c r="AN762" s="53" t="e">
        <f t="shared" si="99"/>
        <v>#DIV/0!</v>
      </c>
    </row>
    <row r="763" spans="1:40" ht="12.75" customHeight="1" hidden="1">
      <c r="A763" s="537" t="s">
        <v>39</v>
      </c>
      <c r="B763" s="537"/>
      <c r="C763" s="72">
        <f>SUM(D763:F763)</f>
        <v>0</v>
      </c>
      <c r="D763" s="73"/>
      <c r="E763" s="73"/>
      <c r="F763" s="73"/>
      <c r="G763" s="73"/>
      <c r="H763" s="73"/>
      <c r="I763" s="541"/>
      <c r="J763" s="556"/>
      <c r="K763" s="548"/>
      <c r="L763" s="36"/>
      <c r="M763" s="36"/>
      <c r="N763" s="76"/>
      <c r="O763" s="77"/>
      <c r="P763" s="83"/>
      <c r="Q763" s="84"/>
      <c r="R763" s="84"/>
      <c r="S763" s="84"/>
      <c r="T763" s="84"/>
      <c r="U763" s="84"/>
      <c r="V763" s="84"/>
      <c r="W763" s="84"/>
      <c r="X763" s="84"/>
      <c r="Y763" s="84"/>
      <c r="Z763" s="84"/>
      <c r="AA763" s="84"/>
      <c r="AB763" s="84"/>
      <c r="AC763" s="84"/>
      <c r="AD763" s="84"/>
      <c r="AE763" s="84"/>
      <c r="AF763" s="84"/>
      <c r="AG763" s="85"/>
      <c r="AH763" s="133"/>
      <c r="AI763" s="100"/>
      <c r="AM763" s="51"/>
      <c r="AN763" s="53" t="e">
        <f t="shared" si="99"/>
        <v>#DIV/0!</v>
      </c>
    </row>
    <row r="764" spans="1:40" ht="12.75" customHeight="1" hidden="1">
      <c r="A764" s="537" t="s">
        <v>40</v>
      </c>
      <c r="B764" s="537"/>
      <c r="C764" s="72">
        <f>SUM(D764:F764)</f>
        <v>0</v>
      </c>
      <c r="D764" s="73"/>
      <c r="E764" s="73"/>
      <c r="F764" s="73"/>
      <c r="G764" s="73"/>
      <c r="H764" s="73"/>
      <c r="I764" s="541"/>
      <c r="J764" s="556"/>
      <c r="K764" s="548"/>
      <c r="L764" s="36"/>
      <c r="M764" s="36"/>
      <c r="N764" s="76"/>
      <c r="O764" s="77"/>
      <c r="P764" s="86"/>
      <c r="Q764" s="87"/>
      <c r="R764" s="87"/>
      <c r="S764" s="87"/>
      <c r="T764" s="87"/>
      <c r="U764" s="87"/>
      <c r="V764" s="87"/>
      <c r="W764" s="87"/>
      <c r="X764" s="87"/>
      <c r="Y764" s="87"/>
      <c r="Z764" s="87"/>
      <c r="AA764" s="87"/>
      <c r="AB764" s="87"/>
      <c r="AC764" s="87"/>
      <c r="AD764" s="87"/>
      <c r="AE764" s="87"/>
      <c r="AF764" s="87"/>
      <c r="AG764" s="88"/>
      <c r="AH764" s="133"/>
      <c r="AI764" s="100"/>
      <c r="AM764" s="51"/>
      <c r="AN764" s="53" t="e">
        <f t="shared" si="99"/>
        <v>#DIV/0!</v>
      </c>
    </row>
    <row r="765" spans="1:40" ht="69.75" customHeight="1">
      <c r="A765" s="70" t="s">
        <v>451</v>
      </c>
      <c r="B765" s="71" t="s">
        <v>452</v>
      </c>
      <c r="C765" s="72"/>
      <c r="D765" s="73"/>
      <c r="E765" s="73"/>
      <c r="F765" s="73"/>
      <c r="G765" s="73"/>
      <c r="H765" s="73"/>
      <c r="I765" s="541" t="s">
        <v>418</v>
      </c>
      <c r="J765" s="556" t="s">
        <v>94</v>
      </c>
      <c r="K765" s="548" t="s">
        <v>453</v>
      </c>
      <c r="L765" s="554" t="s">
        <v>100</v>
      </c>
      <c r="M765" s="554" t="s">
        <v>49</v>
      </c>
      <c r="N765" s="560">
        <v>709.8316</v>
      </c>
      <c r="O765" s="561"/>
      <c r="P765" s="78" t="s">
        <v>50</v>
      </c>
      <c r="Q765" s="79" t="s">
        <v>50</v>
      </c>
      <c r="R765" s="79" t="s">
        <v>50</v>
      </c>
      <c r="S765" s="79"/>
      <c r="T765" s="79"/>
      <c r="U765" s="79"/>
      <c r="V765" s="79"/>
      <c r="W765" s="79"/>
      <c r="X765" s="79"/>
      <c r="Y765" s="79"/>
      <c r="Z765" s="79" t="s">
        <v>50</v>
      </c>
      <c r="AA765" s="79" t="s">
        <v>50</v>
      </c>
      <c r="AB765" s="79"/>
      <c r="AC765" s="79"/>
      <c r="AD765" s="79" t="s">
        <v>50</v>
      </c>
      <c r="AE765" s="79" t="s">
        <v>50</v>
      </c>
      <c r="AF765" s="79"/>
      <c r="AG765" s="80"/>
      <c r="AH765" s="133"/>
      <c r="AI765" s="100"/>
      <c r="AM765" s="51"/>
      <c r="AN765" s="53"/>
    </row>
    <row r="766" spans="1:40" ht="12.75" customHeight="1">
      <c r="A766" s="537" t="s">
        <v>27</v>
      </c>
      <c r="B766" s="537"/>
      <c r="C766" s="72">
        <f aca="true" t="shared" si="103" ref="C766:H766">SUM(C767:C771)</f>
        <v>750</v>
      </c>
      <c r="D766" s="73">
        <f t="shared" si="103"/>
        <v>750</v>
      </c>
      <c r="E766" s="73">
        <f t="shared" si="103"/>
        <v>0</v>
      </c>
      <c r="F766" s="73">
        <f t="shared" si="103"/>
        <v>0</v>
      </c>
      <c r="G766" s="73">
        <f t="shared" si="103"/>
        <v>709.8316</v>
      </c>
      <c r="H766" s="73">
        <f t="shared" si="103"/>
        <v>709.8316</v>
      </c>
      <c r="I766" s="541"/>
      <c r="J766" s="556"/>
      <c r="K766" s="548"/>
      <c r="L766" s="554"/>
      <c r="M766" s="554"/>
      <c r="N766" s="560"/>
      <c r="O766" s="561"/>
      <c r="P766" s="83"/>
      <c r="Q766" s="84"/>
      <c r="R766" s="84"/>
      <c r="S766" s="84"/>
      <c r="T766" s="84"/>
      <c r="U766" s="84"/>
      <c r="V766" s="84"/>
      <c r="W766" s="84"/>
      <c r="X766" s="84"/>
      <c r="Y766" s="84"/>
      <c r="Z766" s="84"/>
      <c r="AA766" s="84"/>
      <c r="AB766" s="84"/>
      <c r="AC766" s="84"/>
      <c r="AD766" s="84"/>
      <c r="AE766" s="84"/>
      <c r="AF766" s="84"/>
      <c r="AG766" s="85"/>
      <c r="AH766" s="133"/>
      <c r="AI766" s="100"/>
      <c r="AM766" s="51"/>
      <c r="AN766" s="53"/>
    </row>
    <row r="767" spans="1:40" ht="12.75" customHeight="1" hidden="1">
      <c r="A767" s="537" t="s">
        <v>28</v>
      </c>
      <c r="B767" s="537"/>
      <c r="C767" s="72">
        <f>SUM(D767:F767)</f>
        <v>0</v>
      </c>
      <c r="D767" s="73"/>
      <c r="E767" s="73"/>
      <c r="F767" s="73"/>
      <c r="G767" s="73"/>
      <c r="H767" s="73"/>
      <c r="I767" s="541"/>
      <c r="J767" s="556"/>
      <c r="K767" s="548"/>
      <c r="L767" s="554"/>
      <c r="M767" s="554"/>
      <c r="N767" s="560"/>
      <c r="O767" s="561"/>
      <c r="P767" s="83"/>
      <c r="Q767" s="84"/>
      <c r="R767" s="84"/>
      <c r="S767" s="84"/>
      <c r="T767" s="84"/>
      <c r="U767" s="84"/>
      <c r="V767" s="84"/>
      <c r="W767" s="84"/>
      <c r="X767" s="84"/>
      <c r="Y767" s="84"/>
      <c r="Z767" s="84"/>
      <c r="AA767" s="84"/>
      <c r="AB767" s="84"/>
      <c r="AC767" s="84"/>
      <c r="AD767" s="84"/>
      <c r="AE767" s="84"/>
      <c r="AF767" s="84"/>
      <c r="AG767" s="85"/>
      <c r="AH767" s="133"/>
      <c r="AI767" s="100"/>
      <c r="AM767" s="51"/>
      <c r="AN767" s="53" t="e">
        <f t="shared" si="99"/>
        <v>#DIV/0!</v>
      </c>
    </row>
    <row r="768" spans="1:40" ht="12.75" customHeight="1">
      <c r="A768" s="537" t="s">
        <v>29</v>
      </c>
      <c r="B768" s="537"/>
      <c r="C768" s="72">
        <f>SUM(D768:F768)</f>
        <v>750</v>
      </c>
      <c r="D768" s="73">
        <v>750</v>
      </c>
      <c r="E768" s="73"/>
      <c r="F768" s="73"/>
      <c r="G768" s="73">
        <v>709.8316</v>
      </c>
      <c r="H768" s="73">
        <v>709.8316</v>
      </c>
      <c r="I768" s="541"/>
      <c r="J768" s="556"/>
      <c r="K768" s="548"/>
      <c r="L768" s="554"/>
      <c r="M768" s="554"/>
      <c r="N768" s="560"/>
      <c r="O768" s="561"/>
      <c r="P768" s="83"/>
      <c r="Q768" s="84"/>
      <c r="R768" s="84"/>
      <c r="S768" s="84"/>
      <c r="T768" s="84"/>
      <c r="U768" s="84"/>
      <c r="V768" s="84"/>
      <c r="W768" s="84"/>
      <c r="X768" s="84"/>
      <c r="Y768" s="84"/>
      <c r="Z768" s="84"/>
      <c r="AA768" s="84"/>
      <c r="AB768" s="84"/>
      <c r="AC768" s="84"/>
      <c r="AD768" s="84"/>
      <c r="AE768" s="84"/>
      <c r="AF768" s="84"/>
      <c r="AG768" s="85"/>
      <c r="AH768" s="133"/>
      <c r="AI768" s="100"/>
      <c r="AM768" s="51"/>
      <c r="AN768" s="53">
        <f t="shared" si="99"/>
        <v>94.64421333333333</v>
      </c>
    </row>
    <row r="769" spans="1:40" ht="12.75" customHeight="1" hidden="1">
      <c r="A769" s="537" t="s">
        <v>30</v>
      </c>
      <c r="B769" s="537"/>
      <c r="C769" s="72">
        <f>SUM(D769:F769)</f>
        <v>0</v>
      </c>
      <c r="D769" s="73"/>
      <c r="E769" s="73"/>
      <c r="F769" s="73"/>
      <c r="G769" s="73"/>
      <c r="H769" s="73"/>
      <c r="I769" s="541"/>
      <c r="J769" s="556"/>
      <c r="K769" s="548"/>
      <c r="L769" s="36"/>
      <c r="M769" s="36"/>
      <c r="N769" s="560"/>
      <c r="O769" s="561"/>
      <c r="P769" s="83"/>
      <c r="Q769" s="84"/>
      <c r="R769" s="84"/>
      <c r="S769" s="84"/>
      <c r="T769" s="84"/>
      <c r="U769" s="84"/>
      <c r="V769" s="84"/>
      <c r="W769" s="84"/>
      <c r="X769" s="84"/>
      <c r="Y769" s="84"/>
      <c r="Z769" s="84"/>
      <c r="AA769" s="84"/>
      <c r="AB769" s="84"/>
      <c r="AC769" s="84"/>
      <c r="AD769" s="84"/>
      <c r="AE769" s="84"/>
      <c r="AF769" s="84"/>
      <c r="AG769" s="85"/>
      <c r="AH769" s="133"/>
      <c r="AI769" s="100"/>
      <c r="AM769" s="51"/>
      <c r="AN769" s="53" t="e">
        <f t="shared" si="99"/>
        <v>#DIV/0!</v>
      </c>
    </row>
    <row r="770" spans="1:40" ht="12.75" customHeight="1" hidden="1">
      <c r="A770" s="537" t="s">
        <v>39</v>
      </c>
      <c r="B770" s="537"/>
      <c r="C770" s="72">
        <f>SUM(D770:F770)</f>
        <v>0</v>
      </c>
      <c r="D770" s="73"/>
      <c r="E770" s="73"/>
      <c r="F770" s="73"/>
      <c r="G770" s="73"/>
      <c r="H770" s="73"/>
      <c r="I770" s="541"/>
      <c r="J770" s="556"/>
      <c r="K770" s="548"/>
      <c r="L770" s="36"/>
      <c r="M770" s="36"/>
      <c r="N770" s="76"/>
      <c r="O770" s="77"/>
      <c r="P770" s="83"/>
      <c r="Q770" s="84"/>
      <c r="R770" s="84"/>
      <c r="S770" s="84"/>
      <c r="T770" s="84"/>
      <c r="U770" s="84"/>
      <c r="V770" s="84"/>
      <c r="W770" s="84"/>
      <c r="X770" s="84"/>
      <c r="Y770" s="84"/>
      <c r="Z770" s="84"/>
      <c r="AA770" s="84"/>
      <c r="AB770" s="84"/>
      <c r="AC770" s="84"/>
      <c r="AD770" s="84"/>
      <c r="AE770" s="84"/>
      <c r="AF770" s="84"/>
      <c r="AG770" s="85"/>
      <c r="AH770" s="133"/>
      <c r="AI770" s="100"/>
      <c r="AM770" s="51"/>
      <c r="AN770" s="53" t="e">
        <f t="shared" si="99"/>
        <v>#DIV/0!</v>
      </c>
    </row>
    <row r="771" spans="1:40" ht="12.75" customHeight="1" hidden="1">
      <c r="A771" s="537" t="s">
        <v>40</v>
      </c>
      <c r="B771" s="537"/>
      <c r="C771" s="72">
        <f>SUM(D771:F771)</f>
        <v>0</v>
      </c>
      <c r="D771" s="73"/>
      <c r="E771" s="73"/>
      <c r="F771" s="73"/>
      <c r="G771" s="73"/>
      <c r="H771" s="73"/>
      <c r="I771" s="541"/>
      <c r="J771" s="556"/>
      <c r="K771" s="548"/>
      <c r="L771" s="36"/>
      <c r="M771" s="36"/>
      <c r="N771" s="76"/>
      <c r="O771" s="77"/>
      <c r="P771" s="86"/>
      <c r="Q771" s="87"/>
      <c r="R771" s="87"/>
      <c r="S771" s="87"/>
      <c r="T771" s="87"/>
      <c r="U771" s="87"/>
      <c r="V771" s="87"/>
      <c r="W771" s="87"/>
      <c r="X771" s="87"/>
      <c r="Y771" s="87"/>
      <c r="Z771" s="87"/>
      <c r="AA771" s="87"/>
      <c r="AB771" s="87"/>
      <c r="AC771" s="87"/>
      <c r="AD771" s="87"/>
      <c r="AE771" s="87"/>
      <c r="AF771" s="87"/>
      <c r="AG771" s="88"/>
      <c r="AH771" s="133"/>
      <c r="AI771" s="100"/>
      <c r="AM771" s="51"/>
      <c r="AN771" s="53" t="e">
        <f t="shared" si="99"/>
        <v>#DIV/0!</v>
      </c>
    </row>
    <row r="772" spans="1:40" ht="48.75" customHeight="1">
      <c r="A772" s="70" t="s">
        <v>454</v>
      </c>
      <c r="B772" s="137" t="s">
        <v>455</v>
      </c>
      <c r="C772" s="154"/>
      <c r="D772" s="142"/>
      <c r="E772" s="155"/>
      <c r="F772" s="142"/>
      <c r="G772" s="142"/>
      <c r="H772" s="142"/>
      <c r="I772" s="172"/>
      <c r="J772" s="548" t="s">
        <v>37</v>
      </c>
      <c r="K772" s="541" t="s">
        <v>456</v>
      </c>
      <c r="L772" s="554"/>
      <c r="M772" s="554"/>
      <c r="N772" s="550">
        <f>N779+N786</f>
        <v>26726.36191</v>
      </c>
      <c r="O772" s="559"/>
      <c r="P772" s="173"/>
      <c r="Q772" s="174"/>
      <c r="R772" s="175"/>
      <c r="S772" s="174"/>
      <c r="T772" s="175"/>
      <c r="U772" s="174"/>
      <c r="V772" s="175"/>
      <c r="W772" s="174"/>
      <c r="X772" s="175"/>
      <c r="Y772" s="174"/>
      <c r="Z772" s="175"/>
      <c r="AA772" s="174"/>
      <c r="AB772" s="175"/>
      <c r="AC772" s="174"/>
      <c r="AD772" s="175"/>
      <c r="AE772" s="174"/>
      <c r="AF772" s="175"/>
      <c r="AG772" s="176"/>
      <c r="AH772" s="133"/>
      <c r="AI772" s="100"/>
      <c r="AM772" s="51"/>
      <c r="AN772" s="53"/>
    </row>
    <row r="773" spans="1:40" ht="12.75" customHeight="1">
      <c r="A773" s="537" t="s">
        <v>27</v>
      </c>
      <c r="B773" s="537"/>
      <c r="C773" s="141">
        <f aca="true" t="shared" si="104" ref="C773:I773">SUM(C774:C778)</f>
        <v>301652.06031</v>
      </c>
      <c r="D773" s="142">
        <f t="shared" si="104"/>
        <v>103149.21231</v>
      </c>
      <c r="E773" s="142">
        <f t="shared" si="104"/>
        <v>99251.424</v>
      </c>
      <c r="F773" s="142">
        <f t="shared" si="104"/>
        <v>99251.424</v>
      </c>
      <c r="G773" s="142">
        <f t="shared" si="104"/>
        <v>102436.26230999999</v>
      </c>
      <c r="H773" s="142">
        <f t="shared" si="104"/>
        <v>102436.26230999999</v>
      </c>
      <c r="I773" s="141">
        <f t="shared" si="104"/>
        <v>0</v>
      </c>
      <c r="J773" s="548"/>
      <c r="K773" s="541"/>
      <c r="L773" s="554"/>
      <c r="M773" s="554"/>
      <c r="N773" s="550"/>
      <c r="O773" s="559"/>
      <c r="P773" s="177"/>
      <c r="Q773" s="178"/>
      <c r="R773" s="178"/>
      <c r="S773" s="178"/>
      <c r="T773" s="178"/>
      <c r="U773" s="178"/>
      <c r="V773" s="178"/>
      <c r="W773" s="178"/>
      <c r="X773" s="178"/>
      <c r="Y773" s="178"/>
      <c r="Z773" s="178"/>
      <c r="AA773" s="178"/>
      <c r="AB773" s="178"/>
      <c r="AC773" s="178"/>
      <c r="AD773" s="178"/>
      <c r="AE773" s="178"/>
      <c r="AF773" s="178"/>
      <c r="AG773" s="179"/>
      <c r="AH773" s="133"/>
      <c r="AI773" s="100"/>
      <c r="AM773" s="51"/>
      <c r="AN773" s="53"/>
    </row>
    <row r="774" spans="1:40" ht="12.75" customHeight="1" hidden="1">
      <c r="A774" s="537" t="s">
        <v>28</v>
      </c>
      <c r="B774" s="537"/>
      <c r="C774" s="141">
        <f>SUM(D774:F774)</f>
        <v>0</v>
      </c>
      <c r="D774" s="142">
        <f>D788</f>
        <v>0</v>
      </c>
      <c r="E774" s="142">
        <f>E788</f>
        <v>0</v>
      </c>
      <c r="F774" s="142">
        <f>F788</f>
        <v>0</v>
      </c>
      <c r="G774" s="142">
        <f>G788</f>
        <v>0</v>
      </c>
      <c r="H774" s="142">
        <f>H788</f>
        <v>0</v>
      </c>
      <c r="I774" s="180"/>
      <c r="J774" s="548"/>
      <c r="K774" s="541"/>
      <c r="L774" s="554"/>
      <c r="M774" s="554"/>
      <c r="N774" s="550"/>
      <c r="O774" s="559"/>
      <c r="P774" s="177"/>
      <c r="Q774" s="178"/>
      <c r="R774" s="178"/>
      <c r="S774" s="178"/>
      <c r="T774" s="178"/>
      <c r="U774" s="178"/>
      <c r="V774" s="178"/>
      <c r="W774" s="178"/>
      <c r="X774" s="178"/>
      <c r="Y774" s="178"/>
      <c r="Z774" s="178"/>
      <c r="AA774" s="178"/>
      <c r="AB774" s="178"/>
      <c r="AC774" s="178"/>
      <c r="AD774" s="178"/>
      <c r="AE774" s="178"/>
      <c r="AF774" s="178"/>
      <c r="AG774" s="179"/>
      <c r="AH774" s="133"/>
      <c r="AI774" s="100"/>
      <c r="AM774" s="51"/>
      <c r="AN774" s="53" t="e">
        <f t="shared" si="99"/>
        <v>#DIV/0!</v>
      </c>
    </row>
    <row r="775" spans="1:40" ht="12.75" customHeight="1">
      <c r="A775" s="537" t="s">
        <v>29</v>
      </c>
      <c r="B775" s="537"/>
      <c r="C775" s="141">
        <f>SUM(D775:F775)</f>
        <v>301652.06031</v>
      </c>
      <c r="D775" s="142">
        <f>D782+D789</f>
        <v>103149.21231</v>
      </c>
      <c r="E775" s="142">
        <f aca="true" t="shared" si="105" ref="D775:H776">E782+E789</f>
        <v>99251.424</v>
      </c>
      <c r="F775" s="142">
        <f t="shared" si="105"/>
        <v>99251.424</v>
      </c>
      <c r="G775" s="142">
        <f t="shared" si="105"/>
        <v>102436.26230999999</v>
      </c>
      <c r="H775" s="142">
        <f t="shared" si="105"/>
        <v>102436.26230999999</v>
      </c>
      <c r="I775" s="180"/>
      <c r="J775" s="548"/>
      <c r="K775" s="541"/>
      <c r="L775" s="554"/>
      <c r="M775" s="554"/>
      <c r="N775" s="550"/>
      <c r="O775" s="559"/>
      <c r="P775" s="177"/>
      <c r="Q775" s="178"/>
      <c r="R775" s="178"/>
      <c r="S775" s="178"/>
      <c r="T775" s="178"/>
      <c r="U775" s="178"/>
      <c r="V775" s="178"/>
      <c r="W775" s="178"/>
      <c r="X775" s="178"/>
      <c r="Y775" s="178"/>
      <c r="Z775" s="178"/>
      <c r="AA775" s="178"/>
      <c r="AB775" s="178"/>
      <c r="AC775" s="178"/>
      <c r="AD775" s="178"/>
      <c r="AE775" s="178"/>
      <c r="AF775" s="178"/>
      <c r="AG775" s="179"/>
      <c r="AH775" s="133"/>
      <c r="AI775" s="100"/>
      <c r="AM775" s="51"/>
      <c r="AN775" s="53">
        <f t="shared" si="99"/>
        <v>99.30881682561244</v>
      </c>
    </row>
    <row r="776" spans="1:40" ht="12.75" customHeight="1" hidden="1">
      <c r="A776" s="537" t="s">
        <v>30</v>
      </c>
      <c r="B776" s="537"/>
      <c r="C776" s="141">
        <f>SUM(D776:F776)</f>
        <v>0</v>
      </c>
      <c r="D776" s="142">
        <f t="shared" si="105"/>
        <v>0</v>
      </c>
      <c r="E776" s="142">
        <f t="shared" si="105"/>
        <v>0</v>
      </c>
      <c r="F776" s="142">
        <f t="shared" si="105"/>
        <v>0</v>
      </c>
      <c r="G776" s="142">
        <f t="shared" si="105"/>
        <v>0</v>
      </c>
      <c r="H776" s="142">
        <f t="shared" si="105"/>
        <v>0</v>
      </c>
      <c r="I776" s="180"/>
      <c r="J776" s="548"/>
      <c r="K776" s="541"/>
      <c r="L776" s="171"/>
      <c r="M776" s="181"/>
      <c r="N776" s="550"/>
      <c r="O776" s="559"/>
      <c r="P776" s="177"/>
      <c r="Q776" s="178"/>
      <c r="R776" s="178"/>
      <c r="S776" s="178"/>
      <c r="T776" s="178"/>
      <c r="U776" s="178"/>
      <c r="V776" s="178"/>
      <c r="W776" s="178"/>
      <c r="X776" s="178"/>
      <c r="Y776" s="178"/>
      <c r="Z776" s="178"/>
      <c r="AA776" s="178"/>
      <c r="AB776" s="178"/>
      <c r="AC776" s="178"/>
      <c r="AD776" s="178"/>
      <c r="AE776" s="178"/>
      <c r="AF776" s="178"/>
      <c r="AG776" s="179"/>
      <c r="AH776" s="133"/>
      <c r="AI776" s="100"/>
      <c r="AM776" s="51"/>
      <c r="AN776" s="53" t="e">
        <f t="shared" si="99"/>
        <v>#DIV/0!</v>
      </c>
    </row>
    <row r="777" spans="1:40" ht="12.75" customHeight="1" hidden="1">
      <c r="A777" s="537" t="s">
        <v>39</v>
      </c>
      <c r="B777" s="537"/>
      <c r="C777" s="141">
        <f>SUM(D777:F777)</f>
        <v>0</v>
      </c>
      <c r="D777" s="142"/>
      <c r="E777" s="142"/>
      <c r="F777" s="142"/>
      <c r="G777" s="142"/>
      <c r="H777" s="142"/>
      <c r="I777" s="180"/>
      <c r="J777" s="101"/>
      <c r="K777" s="541"/>
      <c r="L777" s="171"/>
      <c r="M777" s="181"/>
      <c r="N777" s="93"/>
      <c r="O777" s="182"/>
      <c r="P777" s="177"/>
      <c r="Q777" s="178"/>
      <c r="R777" s="178"/>
      <c r="S777" s="178"/>
      <c r="T777" s="178"/>
      <c r="U777" s="178"/>
      <c r="V777" s="178"/>
      <c r="W777" s="178"/>
      <c r="X777" s="178"/>
      <c r="Y777" s="178"/>
      <c r="Z777" s="178"/>
      <c r="AA777" s="178"/>
      <c r="AB777" s="178"/>
      <c r="AC777" s="178"/>
      <c r="AD777" s="178"/>
      <c r="AE777" s="178"/>
      <c r="AF777" s="178"/>
      <c r="AG777" s="179"/>
      <c r="AH777" s="133"/>
      <c r="AI777" s="100"/>
      <c r="AM777" s="51"/>
      <c r="AN777" s="53" t="e">
        <f t="shared" si="99"/>
        <v>#DIV/0!</v>
      </c>
    </row>
    <row r="778" spans="1:40" ht="12.75" customHeight="1" hidden="1">
      <c r="A778" s="537" t="s">
        <v>40</v>
      </c>
      <c r="B778" s="537"/>
      <c r="C778" s="141">
        <f>SUM(D778:F778)</f>
        <v>0</v>
      </c>
      <c r="D778" s="142"/>
      <c r="E778" s="142"/>
      <c r="F778" s="142"/>
      <c r="G778" s="142"/>
      <c r="H778" s="142"/>
      <c r="I778" s="180"/>
      <c r="J778" s="101"/>
      <c r="K778" s="541"/>
      <c r="L778" s="171"/>
      <c r="M778" s="181"/>
      <c r="N778" s="93"/>
      <c r="O778" s="182"/>
      <c r="P778" s="183"/>
      <c r="Q778" s="184"/>
      <c r="R778" s="184"/>
      <c r="S778" s="184"/>
      <c r="T778" s="184"/>
      <c r="U778" s="184"/>
      <c r="V778" s="184"/>
      <c r="W778" s="184"/>
      <c r="X778" s="184"/>
      <c r="Y778" s="184"/>
      <c r="Z778" s="184"/>
      <c r="AA778" s="184"/>
      <c r="AB778" s="184"/>
      <c r="AC778" s="184"/>
      <c r="AD778" s="184"/>
      <c r="AE778" s="184"/>
      <c r="AF778" s="184"/>
      <c r="AG778" s="185"/>
      <c r="AH778" s="133"/>
      <c r="AI778" s="100"/>
      <c r="AM778" s="51"/>
      <c r="AN778" s="53" t="e">
        <f t="shared" si="99"/>
        <v>#DIV/0!</v>
      </c>
    </row>
    <row r="779" spans="1:40" ht="46.5" customHeight="1">
      <c r="A779" s="70" t="s">
        <v>457</v>
      </c>
      <c r="B779" s="137" t="s">
        <v>458</v>
      </c>
      <c r="C779" s="154"/>
      <c r="D779" s="142"/>
      <c r="E779" s="155"/>
      <c r="F779" s="142"/>
      <c r="G779" s="142"/>
      <c r="H779" s="142"/>
      <c r="I779" s="541" t="s">
        <v>459</v>
      </c>
      <c r="J779" s="548" t="s">
        <v>54</v>
      </c>
      <c r="K779" s="548" t="s">
        <v>460</v>
      </c>
      <c r="L779" s="549" t="s">
        <v>48</v>
      </c>
      <c r="M779" s="554" t="s">
        <v>49</v>
      </c>
      <c r="N779" s="542">
        <v>22924.73005</v>
      </c>
      <c r="O779" s="558"/>
      <c r="P779" s="173" t="s">
        <v>50</v>
      </c>
      <c r="Q779" s="175" t="s">
        <v>50</v>
      </c>
      <c r="R779" s="175" t="s">
        <v>50</v>
      </c>
      <c r="S779" s="175" t="s">
        <v>50</v>
      </c>
      <c r="T779" s="175" t="s">
        <v>50</v>
      </c>
      <c r="U779" s="175" t="s">
        <v>50</v>
      </c>
      <c r="V779" s="175" t="s">
        <v>50</v>
      </c>
      <c r="W779" s="175" t="s">
        <v>50</v>
      </c>
      <c r="X779" s="175" t="s">
        <v>50</v>
      </c>
      <c r="Y779" s="175" t="s">
        <v>50</v>
      </c>
      <c r="Z779" s="175" t="s">
        <v>50</v>
      </c>
      <c r="AA779" s="175" t="s">
        <v>50</v>
      </c>
      <c r="AB779" s="175" t="s">
        <v>50</v>
      </c>
      <c r="AC779" s="175" t="s">
        <v>50</v>
      </c>
      <c r="AD779" s="175" t="s">
        <v>50</v>
      </c>
      <c r="AE779" s="175" t="s">
        <v>50</v>
      </c>
      <c r="AF779" s="175" t="s">
        <v>50</v>
      </c>
      <c r="AG779" s="186" t="s">
        <v>50</v>
      </c>
      <c r="AH779" s="133"/>
      <c r="AI779" s="100"/>
      <c r="AM779" s="51"/>
      <c r="AN779" s="53"/>
    </row>
    <row r="780" spans="1:40" ht="12" customHeight="1">
      <c r="A780" s="537" t="s">
        <v>27</v>
      </c>
      <c r="B780" s="537"/>
      <c r="C780" s="72">
        <f aca="true" t="shared" si="106" ref="C780:H780">SUM(C781:C785)</f>
        <v>281757.47845</v>
      </c>
      <c r="D780" s="73">
        <f t="shared" si="106"/>
        <v>98634.63045</v>
      </c>
      <c r="E780" s="73">
        <f t="shared" si="106"/>
        <v>91561.424</v>
      </c>
      <c r="F780" s="73">
        <f t="shared" si="106"/>
        <v>91561.424</v>
      </c>
      <c r="G780" s="73">
        <f t="shared" si="106"/>
        <v>98634.63045</v>
      </c>
      <c r="H780" s="73">
        <f t="shared" si="106"/>
        <v>98634.63045</v>
      </c>
      <c r="I780" s="541"/>
      <c r="J780" s="548"/>
      <c r="K780" s="548"/>
      <c r="L780" s="549"/>
      <c r="M780" s="554"/>
      <c r="N780" s="542"/>
      <c r="O780" s="558"/>
      <c r="P780" s="177"/>
      <c r="Q780" s="178"/>
      <c r="R780" s="178"/>
      <c r="S780" s="178"/>
      <c r="T780" s="178"/>
      <c r="U780" s="178"/>
      <c r="V780" s="178"/>
      <c r="W780" s="178"/>
      <c r="X780" s="178"/>
      <c r="Y780" s="178"/>
      <c r="Z780" s="178"/>
      <c r="AA780" s="178"/>
      <c r="AB780" s="178"/>
      <c r="AC780" s="178"/>
      <c r="AD780" s="178"/>
      <c r="AE780" s="178"/>
      <c r="AF780" s="178"/>
      <c r="AG780" s="179"/>
      <c r="AH780" s="133"/>
      <c r="AI780" s="100"/>
      <c r="AM780" s="51"/>
      <c r="AN780" s="53"/>
    </row>
    <row r="781" spans="1:40" ht="12.75" customHeight="1" hidden="1">
      <c r="A781" s="537" t="s">
        <v>28</v>
      </c>
      <c r="B781" s="537"/>
      <c r="C781" s="72">
        <f>SUM(D781:F781)</f>
        <v>0</v>
      </c>
      <c r="D781" s="73"/>
      <c r="E781" s="73"/>
      <c r="F781" s="73"/>
      <c r="G781" s="73"/>
      <c r="H781" s="73"/>
      <c r="I781" s="541"/>
      <c r="J781" s="548"/>
      <c r="K781" s="548"/>
      <c r="L781" s="549"/>
      <c r="M781" s="554"/>
      <c r="N781" s="542"/>
      <c r="O781" s="558"/>
      <c r="P781" s="177"/>
      <c r="Q781" s="178"/>
      <c r="R781" s="178"/>
      <c r="S781" s="178"/>
      <c r="T781" s="178"/>
      <c r="U781" s="178"/>
      <c r="V781" s="178"/>
      <c r="W781" s="178"/>
      <c r="X781" s="178"/>
      <c r="Y781" s="178"/>
      <c r="Z781" s="178"/>
      <c r="AA781" s="178"/>
      <c r="AB781" s="178"/>
      <c r="AC781" s="178"/>
      <c r="AD781" s="178"/>
      <c r="AE781" s="178"/>
      <c r="AF781" s="178"/>
      <c r="AG781" s="179"/>
      <c r="AH781" s="133"/>
      <c r="AI781" s="100"/>
      <c r="AM781" s="51"/>
      <c r="AN781" s="53" t="e">
        <f t="shared" si="99"/>
        <v>#DIV/0!</v>
      </c>
    </row>
    <row r="782" spans="1:40" ht="32.25" customHeight="1">
      <c r="A782" s="537" t="s">
        <v>29</v>
      </c>
      <c r="B782" s="537"/>
      <c r="C782" s="72">
        <f>SUM(D782:F782)</f>
        <v>281757.47845</v>
      </c>
      <c r="D782" s="73">
        <v>98634.63045</v>
      </c>
      <c r="E782" s="73">
        <v>91561.424</v>
      </c>
      <c r="F782" s="73">
        <v>91561.424</v>
      </c>
      <c r="G782" s="73">
        <v>98634.63045</v>
      </c>
      <c r="H782" s="73">
        <v>98634.63045</v>
      </c>
      <c r="I782" s="541"/>
      <c r="J782" s="548"/>
      <c r="K782" s="548"/>
      <c r="L782" s="549"/>
      <c r="M782" s="554"/>
      <c r="N782" s="542"/>
      <c r="O782" s="558"/>
      <c r="P782" s="177"/>
      <c r="Q782" s="178"/>
      <c r="R782" s="178"/>
      <c r="S782" s="178"/>
      <c r="T782" s="178"/>
      <c r="U782" s="178"/>
      <c r="V782" s="178"/>
      <c r="W782" s="178"/>
      <c r="X782" s="178"/>
      <c r="Y782" s="178"/>
      <c r="Z782" s="178"/>
      <c r="AA782" s="178"/>
      <c r="AB782" s="178"/>
      <c r="AC782" s="178"/>
      <c r="AD782" s="178"/>
      <c r="AE782" s="178"/>
      <c r="AF782" s="178"/>
      <c r="AG782" s="179"/>
      <c r="AH782" s="133"/>
      <c r="AI782" s="100"/>
      <c r="AM782" s="51"/>
      <c r="AN782" s="53">
        <f t="shared" si="99"/>
        <v>100</v>
      </c>
    </row>
    <row r="783" spans="1:40" ht="12.75" customHeight="1" hidden="1">
      <c r="A783" s="537" t="s">
        <v>30</v>
      </c>
      <c r="B783" s="537"/>
      <c r="C783" s="72">
        <f>SUM(D783:F783)</f>
        <v>0</v>
      </c>
      <c r="D783" s="73"/>
      <c r="E783" s="73"/>
      <c r="F783" s="73"/>
      <c r="G783" s="73"/>
      <c r="H783" s="73"/>
      <c r="I783" s="541"/>
      <c r="J783" s="548"/>
      <c r="K783" s="548"/>
      <c r="L783" s="171"/>
      <c r="M783" s="181"/>
      <c r="N783" s="542"/>
      <c r="O783" s="558"/>
      <c r="P783" s="177"/>
      <c r="Q783" s="178"/>
      <c r="R783" s="178"/>
      <c r="S783" s="178"/>
      <c r="T783" s="178"/>
      <c r="U783" s="178"/>
      <c r="V783" s="178"/>
      <c r="W783" s="178"/>
      <c r="X783" s="178"/>
      <c r="Y783" s="187"/>
      <c r="Z783" s="187"/>
      <c r="AA783" s="557"/>
      <c r="AB783" s="557"/>
      <c r="AC783" s="557"/>
      <c r="AD783" s="557"/>
      <c r="AE783" s="557"/>
      <c r="AF783" s="557"/>
      <c r="AG783" s="179"/>
      <c r="AH783" s="133"/>
      <c r="AI783" s="100"/>
      <c r="AM783" s="51"/>
      <c r="AN783" s="53" t="e">
        <f t="shared" si="99"/>
        <v>#DIV/0!</v>
      </c>
    </row>
    <row r="784" spans="1:40" ht="12.75" customHeight="1" hidden="1">
      <c r="A784" s="537" t="s">
        <v>39</v>
      </c>
      <c r="B784" s="537"/>
      <c r="C784" s="72">
        <f>SUM(D784:F784)</f>
        <v>0</v>
      </c>
      <c r="D784" s="73"/>
      <c r="E784" s="73"/>
      <c r="F784" s="73"/>
      <c r="G784" s="73"/>
      <c r="H784" s="73"/>
      <c r="I784" s="541"/>
      <c r="J784" s="548"/>
      <c r="K784" s="548"/>
      <c r="L784" s="180"/>
      <c r="M784" s="180"/>
      <c r="N784" s="188"/>
      <c r="O784" s="189"/>
      <c r="P784" s="190"/>
      <c r="Q784" s="187"/>
      <c r="R784" s="187"/>
      <c r="S784" s="187"/>
      <c r="T784" s="187"/>
      <c r="U784" s="187"/>
      <c r="V784" s="187"/>
      <c r="W784" s="187"/>
      <c r="X784" s="187"/>
      <c r="Y784" s="187"/>
      <c r="Z784" s="187"/>
      <c r="AA784" s="557"/>
      <c r="AB784" s="557"/>
      <c r="AC784" s="557"/>
      <c r="AD784" s="557"/>
      <c r="AE784" s="557"/>
      <c r="AF784" s="557"/>
      <c r="AG784" s="179"/>
      <c r="AH784" s="133"/>
      <c r="AI784" s="100"/>
      <c r="AM784" s="51"/>
      <c r="AN784" s="53" t="e">
        <f t="shared" si="99"/>
        <v>#DIV/0!</v>
      </c>
    </row>
    <row r="785" spans="1:40" ht="12.75" customHeight="1" hidden="1">
      <c r="A785" s="537" t="s">
        <v>40</v>
      </c>
      <c r="B785" s="537"/>
      <c r="C785" s="72">
        <f>SUM(D785:F785)</f>
        <v>0</v>
      </c>
      <c r="D785" s="73"/>
      <c r="E785" s="73"/>
      <c r="F785" s="73"/>
      <c r="G785" s="73"/>
      <c r="H785" s="73"/>
      <c r="I785" s="541"/>
      <c r="J785" s="548"/>
      <c r="K785" s="548"/>
      <c r="L785" s="180"/>
      <c r="M785" s="180"/>
      <c r="N785" s="188"/>
      <c r="O785" s="189"/>
      <c r="P785" s="191"/>
      <c r="Q785" s="192"/>
      <c r="R785" s="192"/>
      <c r="S785" s="192"/>
      <c r="T785" s="192"/>
      <c r="U785" s="192"/>
      <c r="V785" s="192"/>
      <c r="W785" s="192"/>
      <c r="X785" s="192"/>
      <c r="Y785" s="192"/>
      <c r="Z785" s="192"/>
      <c r="AA785" s="192"/>
      <c r="AB785" s="192"/>
      <c r="AC785" s="192"/>
      <c r="AD785" s="192"/>
      <c r="AE785" s="192"/>
      <c r="AF785" s="192"/>
      <c r="AG785" s="185"/>
      <c r="AH785" s="133"/>
      <c r="AI785" s="100"/>
      <c r="AM785" s="51"/>
      <c r="AN785" s="53" t="e">
        <f t="shared" si="99"/>
        <v>#DIV/0!</v>
      </c>
    </row>
    <row r="786" spans="1:40" ht="39" customHeight="1">
      <c r="A786" s="70" t="s">
        <v>461</v>
      </c>
      <c r="B786" s="71" t="s">
        <v>462</v>
      </c>
      <c r="C786" s="193"/>
      <c r="D786" s="194"/>
      <c r="E786" s="194"/>
      <c r="F786" s="194"/>
      <c r="G786" s="194"/>
      <c r="H786" s="194"/>
      <c r="I786" s="541" t="s">
        <v>463</v>
      </c>
      <c r="J786" s="556" t="s">
        <v>94</v>
      </c>
      <c r="K786" s="541" t="s">
        <v>464</v>
      </c>
      <c r="L786" s="549" t="s">
        <v>100</v>
      </c>
      <c r="M786" s="554" t="s">
        <v>49</v>
      </c>
      <c r="N786" s="542">
        <v>3801.63186</v>
      </c>
      <c r="O786" s="553"/>
      <c r="P786" s="196" t="s">
        <v>50</v>
      </c>
      <c r="Q786" s="197" t="s">
        <v>50</v>
      </c>
      <c r="R786" s="197" t="s">
        <v>50</v>
      </c>
      <c r="S786" s="197" t="s">
        <v>50</v>
      </c>
      <c r="T786" s="197" t="s">
        <v>50</v>
      </c>
      <c r="U786" s="197" t="s">
        <v>50</v>
      </c>
      <c r="V786" s="197" t="s">
        <v>50</v>
      </c>
      <c r="W786" s="197" t="s">
        <v>50</v>
      </c>
      <c r="X786" s="197" t="s">
        <v>50</v>
      </c>
      <c r="Y786" s="197" t="s">
        <v>50</v>
      </c>
      <c r="Z786" s="197" t="s">
        <v>50</v>
      </c>
      <c r="AA786" s="197" t="s">
        <v>50</v>
      </c>
      <c r="AB786" s="197" t="s">
        <v>50</v>
      </c>
      <c r="AC786" s="197" t="s">
        <v>50</v>
      </c>
      <c r="AD786" s="197" t="s">
        <v>50</v>
      </c>
      <c r="AE786" s="197" t="s">
        <v>50</v>
      </c>
      <c r="AF786" s="197" t="s">
        <v>50</v>
      </c>
      <c r="AG786" s="198" t="s">
        <v>50</v>
      </c>
      <c r="AH786" s="133"/>
      <c r="AI786" s="100"/>
      <c r="AM786" s="51"/>
      <c r="AN786" s="53"/>
    </row>
    <row r="787" spans="1:40" ht="12.75" customHeight="1">
      <c r="A787" s="537" t="s">
        <v>27</v>
      </c>
      <c r="B787" s="537"/>
      <c r="C787" s="72">
        <f aca="true" t="shared" si="107" ref="C787:H787">SUM(C788:C792)</f>
        <v>19894.58186</v>
      </c>
      <c r="D787" s="73">
        <f t="shared" si="107"/>
        <v>4514.58186</v>
      </c>
      <c r="E787" s="73">
        <f t="shared" si="107"/>
        <v>7690</v>
      </c>
      <c r="F787" s="73">
        <f t="shared" si="107"/>
        <v>7690</v>
      </c>
      <c r="G787" s="73">
        <f t="shared" si="107"/>
        <v>3801.63186</v>
      </c>
      <c r="H787" s="73">
        <f t="shared" si="107"/>
        <v>3801.63186</v>
      </c>
      <c r="I787" s="541"/>
      <c r="J787" s="556"/>
      <c r="K787" s="541"/>
      <c r="L787" s="549"/>
      <c r="M787" s="554"/>
      <c r="N787" s="542"/>
      <c r="O787" s="553"/>
      <c r="P787" s="177"/>
      <c r="Q787" s="178"/>
      <c r="R787" s="178"/>
      <c r="S787" s="178"/>
      <c r="T787" s="178"/>
      <c r="U787" s="178"/>
      <c r="V787" s="178"/>
      <c r="W787" s="178"/>
      <c r="X787" s="178"/>
      <c r="Y787" s="178"/>
      <c r="Z787" s="178"/>
      <c r="AA787" s="178"/>
      <c r="AB787" s="178"/>
      <c r="AC787" s="178"/>
      <c r="AD787" s="178"/>
      <c r="AE787" s="178"/>
      <c r="AF787" s="178"/>
      <c r="AG787" s="179"/>
      <c r="AH787" s="133"/>
      <c r="AI787" s="100"/>
      <c r="AM787" s="51"/>
      <c r="AN787" s="53"/>
    </row>
    <row r="788" spans="1:40" ht="12.75" customHeight="1" hidden="1">
      <c r="A788" s="537" t="s">
        <v>28</v>
      </c>
      <c r="B788" s="537"/>
      <c r="C788" s="72">
        <f>SUM(D788:F788)</f>
        <v>0</v>
      </c>
      <c r="D788" s="73"/>
      <c r="E788" s="73"/>
      <c r="F788" s="73"/>
      <c r="G788" s="73"/>
      <c r="H788" s="73"/>
      <c r="I788" s="541"/>
      <c r="J788" s="556"/>
      <c r="K788" s="541"/>
      <c r="L788" s="549"/>
      <c r="M788" s="554"/>
      <c r="N788" s="542"/>
      <c r="O788" s="553"/>
      <c r="P788" s="177"/>
      <c r="Q788" s="178"/>
      <c r="R788" s="178"/>
      <c r="S788" s="178"/>
      <c r="T788" s="178"/>
      <c r="U788" s="178"/>
      <c r="V788" s="178"/>
      <c r="W788" s="178"/>
      <c r="X788" s="178"/>
      <c r="Y788" s="178"/>
      <c r="Z788" s="178"/>
      <c r="AA788" s="178"/>
      <c r="AB788" s="178"/>
      <c r="AC788" s="178"/>
      <c r="AD788" s="178"/>
      <c r="AE788" s="178"/>
      <c r="AF788" s="178"/>
      <c r="AG788" s="179"/>
      <c r="AH788" s="133"/>
      <c r="AI788" s="100"/>
      <c r="AM788" s="51"/>
      <c r="AN788" s="53" t="e">
        <f t="shared" si="99"/>
        <v>#DIV/0!</v>
      </c>
    </row>
    <row r="789" spans="1:40" ht="30" customHeight="1">
      <c r="A789" s="537" t="s">
        <v>29</v>
      </c>
      <c r="B789" s="537"/>
      <c r="C789" s="72">
        <f>SUM(D789:F789)</f>
        <v>19894.58186</v>
      </c>
      <c r="D789" s="73">
        <v>4514.58186</v>
      </c>
      <c r="E789" s="73">
        <v>7690</v>
      </c>
      <c r="F789" s="73">
        <v>7690</v>
      </c>
      <c r="G789" s="73">
        <v>3801.63186</v>
      </c>
      <c r="H789" s="73">
        <v>3801.63186</v>
      </c>
      <c r="I789" s="541"/>
      <c r="J789" s="556"/>
      <c r="K789" s="541"/>
      <c r="L789" s="549"/>
      <c r="M789" s="554"/>
      <c r="N789" s="542"/>
      <c r="O789" s="553"/>
      <c r="P789" s="177"/>
      <c r="Q789" s="178"/>
      <c r="R789" s="178"/>
      <c r="S789" s="178"/>
      <c r="T789" s="178"/>
      <c r="U789" s="178"/>
      <c r="V789" s="178"/>
      <c r="W789" s="178"/>
      <c r="X789" s="178"/>
      <c r="Y789" s="178"/>
      <c r="Z789" s="178"/>
      <c r="AA789" s="178"/>
      <c r="AB789" s="178"/>
      <c r="AC789" s="178"/>
      <c r="AD789" s="178"/>
      <c r="AE789" s="178"/>
      <c r="AF789" s="178"/>
      <c r="AG789" s="179"/>
      <c r="AH789" s="133"/>
      <c r="AI789" s="100"/>
      <c r="AM789" s="51"/>
      <c r="AN789" s="53">
        <f t="shared" si="99"/>
        <v>84.20783979316303</v>
      </c>
    </row>
    <row r="790" spans="1:40" ht="12.75" customHeight="1" hidden="1">
      <c r="A790" s="537" t="s">
        <v>30</v>
      </c>
      <c r="B790" s="537"/>
      <c r="C790" s="72">
        <f>SUM(D790:F790)</f>
        <v>0</v>
      </c>
      <c r="D790" s="73"/>
      <c r="E790" s="73"/>
      <c r="F790" s="73"/>
      <c r="G790" s="73"/>
      <c r="H790" s="73"/>
      <c r="I790" s="541"/>
      <c r="J790" s="556"/>
      <c r="K790" s="541"/>
      <c r="L790" s="171"/>
      <c r="M790" s="181"/>
      <c r="N790" s="542"/>
      <c r="O790" s="553"/>
      <c r="P790" s="177"/>
      <c r="Q790" s="178"/>
      <c r="R790" s="178"/>
      <c r="S790" s="178"/>
      <c r="T790" s="178"/>
      <c r="U790" s="178"/>
      <c r="V790" s="178"/>
      <c r="W790" s="178"/>
      <c r="X790" s="178"/>
      <c r="Y790" s="178"/>
      <c r="Z790" s="178"/>
      <c r="AA790" s="178"/>
      <c r="AB790" s="178"/>
      <c r="AC790" s="178"/>
      <c r="AD790" s="178"/>
      <c r="AE790" s="178"/>
      <c r="AF790" s="178"/>
      <c r="AG790" s="179"/>
      <c r="AH790" s="133"/>
      <c r="AI790" s="100"/>
      <c r="AM790" s="51"/>
      <c r="AN790" s="53" t="e">
        <f t="shared" si="99"/>
        <v>#DIV/0!</v>
      </c>
    </row>
    <row r="791" spans="1:40" ht="12.75" customHeight="1" hidden="1">
      <c r="A791" s="537" t="s">
        <v>39</v>
      </c>
      <c r="B791" s="537"/>
      <c r="C791" s="72">
        <f>SUM(D791:F791)</f>
        <v>0</v>
      </c>
      <c r="D791" s="73"/>
      <c r="E791" s="73"/>
      <c r="F791" s="73"/>
      <c r="G791" s="73"/>
      <c r="H791" s="73"/>
      <c r="I791" s="181"/>
      <c r="J791" s="556"/>
      <c r="K791" s="541"/>
      <c r="L791" s="171"/>
      <c r="M791" s="181"/>
      <c r="N791" s="93"/>
      <c r="O791" s="182"/>
      <c r="P791" s="177"/>
      <c r="Q791" s="178"/>
      <c r="R791" s="178"/>
      <c r="S791" s="178"/>
      <c r="T791" s="178"/>
      <c r="U791" s="178"/>
      <c r="V791" s="178"/>
      <c r="W791" s="178"/>
      <c r="X791" s="178"/>
      <c r="Y791" s="178"/>
      <c r="Z791" s="178"/>
      <c r="AA791" s="178"/>
      <c r="AB791" s="178"/>
      <c r="AC791" s="178"/>
      <c r="AD791" s="178"/>
      <c r="AE791" s="178"/>
      <c r="AF791" s="178"/>
      <c r="AG791" s="179"/>
      <c r="AH791" s="133"/>
      <c r="AI791" s="100"/>
      <c r="AM791" s="51"/>
      <c r="AN791" s="53" t="e">
        <f t="shared" si="99"/>
        <v>#DIV/0!</v>
      </c>
    </row>
    <row r="792" spans="1:40" ht="12.75" customHeight="1" hidden="1">
      <c r="A792" s="537" t="s">
        <v>40</v>
      </c>
      <c r="B792" s="537"/>
      <c r="C792" s="72">
        <f>SUM(D792:F792)</f>
        <v>0</v>
      </c>
      <c r="D792" s="73"/>
      <c r="E792" s="73"/>
      <c r="F792" s="73"/>
      <c r="G792" s="73"/>
      <c r="H792" s="73"/>
      <c r="I792" s="181"/>
      <c r="J792" s="556"/>
      <c r="K792" s="541"/>
      <c r="L792" s="171"/>
      <c r="M792" s="181"/>
      <c r="N792" s="93"/>
      <c r="O792" s="182"/>
      <c r="P792" s="183"/>
      <c r="Q792" s="184"/>
      <c r="R792" s="184"/>
      <c r="S792" s="184"/>
      <c r="T792" s="184"/>
      <c r="U792" s="184"/>
      <c r="V792" s="184"/>
      <c r="W792" s="184"/>
      <c r="X792" s="184"/>
      <c r="Y792" s="184"/>
      <c r="Z792" s="184"/>
      <c r="AA792" s="184"/>
      <c r="AB792" s="184"/>
      <c r="AC792" s="184"/>
      <c r="AD792" s="184"/>
      <c r="AE792" s="184"/>
      <c r="AF792" s="184"/>
      <c r="AG792" s="185"/>
      <c r="AH792" s="133"/>
      <c r="AI792" s="100"/>
      <c r="AM792" s="51"/>
      <c r="AN792" s="53" t="e">
        <f t="shared" si="99"/>
        <v>#DIV/0!</v>
      </c>
    </row>
    <row r="793" spans="1:40" ht="40.5" customHeight="1">
      <c r="A793" s="70" t="s">
        <v>465</v>
      </c>
      <c r="B793" s="137" t="s">
        <v>466</v>
      </c>
      <c r="C793" s="193"/>
      <c r="D793" s="194"/>
      <c r="E793" s="194"/>
      <c r="F793" s="194"/>
      <c r="G793" s="194"/>
      <c r="H793" s="194"/>
      <c r="I793" s="181"/>
      <c r="J793" s="541" t="s">
        <v>54</v>
      </c>
      <c r="K793" s="541" t="s">
        <v>467</v>
      </c>
      <c r="L793" s="549"/>
      <c r="M793" s="549"/>
      <c r="N793" s="550">
        <f>N800+N807</f>
        <v>51980.76022</v>
      </c>
      <c r="O793" s="543"/>
      <c r="P793" s="199"/>
      <c r="Q793" s="200"/>
      <c r="R793" s="200"/>
      <c r="S793" s="200"/>
      <c r="T793" s="200"/>
      <c r="U793" s="200"/>
      <c r="V793" s="200"/>
      <c r="W793" s="200"/>
      <c r="X793" s="200"/>
      <c r="Y793" s="200"/>
      <c r="Z793" s="200"/>
      <c r="AA793" s="200"/>
      <c r="AB793" s="200"/>
      <c r="AC793" s="200"/>
      <c r="AD793" s="200"/>
      <c r="AE793" s="200"/>
      <c r="AF793" s="200"/>
      <c r="AG793" s="201"/>
      <c r="AH793" s="133"/>
      <c r="AI793" s="100"/>
      <c r="AM793" s="51"/>
      <c r="AN793" s="53"/>
    </row>
    <row r="794" spans="1:40" ht="12.75" customHeight="1">
      <c r="A794" s="537" t="s">
        <v>27</v>
      </c>
      <c r="B794" s="537"/>
      <c r="C794" s="141">
        <f aca="true" t="shared" si="108" ref="C794:H794">SUM(C795:C799)</f>
        <v>362908.32809</v>
      </c>
      <c r="D794" s="142">
        <f t="shared" si="108"/>
        <v>111571.57912999998</v>
      </c>
      <c r="E794" s="142">
        <f t="shared" si="108"/>
        <v>125668.37448</v>
      </c>
      <c r="F794" s="142">
        <f t="shared" si="108"/>
        <v>125668.37448</v>
      </c>
      <c r="G794" s="142">
        <f t="shared" si="108"/>
        <v>110377.95223</v>
      </c>
      <c r="H794" s="142">
        <f t="shared" si="108"/>
        <v>110357.95223</v>
      </c>
      <c r="I794" s="181"/>
      <c r="J794" s="541"/>
      <c r="K794" s="541"/>
      <c r="L794" s="549"/>
      <c r="M794" s="549"/>
      <c r="N794" s="550"/>
      <c r="O794" s="543"/>
      <c r="P794" s="177"/>
      <c r="Q794" s="178"/>
      <c r="R794" s="178"/>
      <c r="S794" s="178"/>
      <c r="T794" s="178"/>
      <c r="U794" s="178"/>
      <c r="V794" s="178"/>
      <c r="W794" s="178"/>
      <c r="X794" s="178"/>
      <c r="Y794" s="178"/>
      <c r="Z794" s="178"/>
      <c r="AA794" s="178"/>
      <c r="AB794" s="178"/>
      <c r="AC794" s="178"/>
      <c r="AD794" s="178"/>
      <c r="AE794" s="178"/>
      <c r="AF794" s="178"/>
      <c r="AG794" s="179"/>
      <c r="AH794" s="133"/>
      <c r="AI794" s="100"/>
      <c r="AM794" s="51"/>
      <c r="AN794" s="53"/>
    </row>
    <row r="795" spans="1:40" ht="12.75" customHeight="1">
      <c r="A795" s="537" t="s">
        <v>28</v>
      </c>
      <c r="B795" s="537"/>
      <c r="C795" s="141">
        <f>SUM(D795:F795)</f>
        <v>563.2</v>
      </c>
      <c r="D795" s="142">
        <f aca="true" t="shared" si="109" ref="D795:H797">D802+D809</f>
        <v>563.2</v>
      </c>
      <c r="E795" s="142">
        <f t="shared" si="109"/>
        <v>0</v>
      </c>
      <c r="F795" s="142">
        <f t="shared" si="109"/>
        <v>0</v>
      </c>
      <c r="G795" s="142">
        <f t="shared" si="109"/>
        <v>563.2</v>
      </c>
      <c r="H795" s="142">
        <f t="shared" si="109"/>
        <v>563.2</v>
      </c>
      <c r="I795" s="181"/>
      <c r="J795" s="541"/>
      <c r="K795" s="541"/>
      <c r="L795" s="549"/>
      <c r="M795" s="549"/>
      <c r="N795" s="550"/>
      <c r="O795" s="543"/>
      <c r="P795" s="177"/>
      <c r="Q795" s="178"/>
      <c r="R795" s="178"/>
      <c r="S795" s="178"/>
      <c r="T795" s="178"/>
      <c r="U795" s="178"/>
      <c r="V795" s="178"/>
      <c r="W795" s="178"/>
      <c r="X795" s="178"/>
      <c r="Y795" s="178"/>
      <c r="Z795" s="178"/>
      <c r="AA795" s="178"/>
      <c r="AB795" s="178"/>
      <c r="AC795" s="178"/>
      <c r="AD795" s="178"/>
      <c r="AE795" s="178"/>
      <c r="AF795" s="178"/>
      <c r="AG795" s="179"/>
      <c r="AH795" s="133"/>
      <c r="AI795" s="100"/>
      <c r="AM795" s="51"/>
      <c r="AN795" s="53"/>
    </row>
    <row r="796" spans="1:40" ht="24.75" customHeight="1">
      <c r="A796" s="537" t="s">
        <v>29</v>
      </c>
      <c r="B796" s="537"/>
      <c r="C796" s="141">
        <f>SUM(D796:F796)</f>
        <v>362345.12809</v>
      </c>
      <c r="D796" s="142">
        <f>D803+D810</f>
        <v>111008.37912999999</v>
      </c>
      <c r="E796" s="142">
        <f t="shared" si="109"/>
        <v>125668.37448</v>
      </c>
      <c r="F796" s="142">
        <f t="shared" si="109"/>
        <v>125668.37448</v>
      </c>
      <c r="G796" s="142">
        <f t="shared" si="109"/>
        <v>109814.75223</v>
      </c>
      <c r="H796" s="142">
        <f t="shared" si="109"/>
        <v>109794.75223</v>
      </c>
      <c r="I796" s="181"/>
      <c r="J796" s="541"/>
      <c r="K796" s="541"/>
      <c r="L796" s="549"/>
      <c r="M796" s="549"/>
      <c r="N796" s="550"/>
      <c r="O796" s="543"/>
      <c r="P796" s="177"/>
      <c r="Q796" s="178"/>
      <c r="R796" s="178"/>
      <c r="S796" s="178"/>
      <c r="T796" s="178"/>
      <c r="U796" s="178"/>
      <c r="V796" s="178"/>
      <c r="W796" s="178"/>
      <c r="X796" s="178"/>
      <c r="Y796" s="178"/>
      <c r="Z796" s="178"/>
      <c r="AA796" s="178"/>
      <c r="AB796" s="178"/>
      <c r="AC796" s="178"/>
      <c r="AD796" s="178"/>
      <c r="AE796" s="178"/>
      <c r="AF796" s="178"/>
      <c r="AG796" s="179"/>
      <c r="AH796" s="133"/>
      <c r="AI796" s="100"/>
      <c r="AM796" s="51"/>
      <c r="AN796" s="53"/>
    </row>
    <row r="797" spans="1:40" ht="12.75" customHeight="1" hidden="1">
      <c r="A797" s="537" t="s">
        <v>30</v>
      </c>
      <c r="B797" s="537"/>
      <c r="C797" s="141">
        <f>SUM(D797:F797)</f>
        <v>0</v>
      </c>
      <c r="D797" s="142">
        <f t="shared" si="109"/>
        <v>0</v>
      </c>
      <c r="E797" s="142">
        <f t="shared" si="109"/>
        <v>0</v>
      </c>
      <c r="F797" s="142">
        <f t="shared" si="109"/>
        <v>0</v>
      </c>
      <c r="G797" s="142">
        <f t="shared" si="109"/>
        <v>0</v>
      </c>
      <c r="H797" s="142">
        <f t="shared" si="109"/>
        <v>0</v>
      </c>
      <c r="I797" s="181"/>
      <c r="J797" s="541"/>
      <c r="K797" s="541"/>
      <c r="L797" s="171"/>
      <c r="M797" s="181"/>
      <c r="N797" s="550"/>
      <c r="O797" s="543"/>
      <c r="P797" s="177"/>
      <c r="Q797" s="178"/>
      <c r="R797" s="178"/>
      <c r="S797" s="178"/>
      <c r="T797" s="178"/>
      <c r="U797" s="178"/>
      <c r="V797" s="178"/>
      <c r="W797" s="178"/>
      <c r="X797" s="178"/>
      <c r="Y797" s="178"/>
      <c r="Z797" s="178"/>
      <c r="AA797" s="178"/>
      <c r="AB797" s="178"/>
      <c r="AC797" s="178"/>
      <c r="AD797" s="178"/>
      <c r="AE797" s="178"/>
      <c r="AF797" s="178"/>
      <c r="AG797" s="179"/>
      <c r="AH797" s="133"/>
      <c r="AI797" s="100"/>
      <c r="AM797" s="51"/>
      <c r="AN797" s="53" t="e">
        <f t="shared" si="99"/>
        <v>#DIV/0!</v>
      </c>
    </row>
    <row r="798" spans="1:40" ht="12.75" customHeight="1" hidden="1">
      <c r="A798" s="537" t="s">
        <v>39</v>
      </c>
      <c r="B798" s="537"/>
      <c r="C798" s="141">
        <f>SUM(D798:F798)</f>
        <v>0</v>
      </c>
      <c r="D798" s="142"/>
      <c r="E798" s="142"/>
      <c r="F798" s="142"/>
      <c r="G798" s="142"/>
      <c r="H798" s="142"/>
      <c r="I798" s="181"/>
      <c r="J798" s="541"/>
      <c r="K798" s="541"/>
      <c r="L798" s="171"/>
      <c r="M798" s="181"/>
      <c r="N798" s="93"/>
      <c r="O798" s="182"/>
      <c r="P798" s="177"/>
      <c r="Q798" s="178"/>
      <c r="R798" s="178"/>
      <c r="S798" s="178"/>
      <c r="T798" s="178"/>
      <c r="U798" s="178"/>
      <c r="V798" s="178"/>
      <c r="W798" s="178"/>
      <c r="X798" s="178"/>
      <c r="Y798" s="178"/>
      <c r="Z798" s="178"/>
      <c r="AA798" s="178"/>
      <c r="AB798" s="178"/>
      <c r="AC798" s="178"/>
      <c r="AD798" s="178"/>
      <c r="AE798" s="178"/>
      <c r="AF798" s="178"/>
      <c r="AG798" s="179"/>
      <c r="AH798" s="133"/>
      <c r="AI798" s="100"/>
      <c r="AM798" s="51"/>
      <c r="AN798" s="53" t="e">
        <f t="shared" si="99"/>
        <v>#DIV/0!</v>
      </c>
    </row>
    <row r="799" spans="1:40" ht="12.75" customHeight="1" hidden="1">
      <c r="A799" s="537" t="s">
        <v>40</v>
      </c>
      <c r="B799" s="537"/>
      <c r="C799" s="141">
        <f>SUM(D799:F799)</f>
        <v>0</v>
      </c>
      <c r="D799" s="142"/>
      <c r="E799" s="142"/>
      <c r="F799" s="142"/>
      <c r="G799" s="142"/>
      <c r="H799" s="142"/>
      <c r="I799" s="181"/>
      <c r="J799" s="541"/>
      <c r="K799" s="541"/>
      <c r="L799" s="171"/>
      <c r="M799" s="181"/>
      <c r="N799" s="93"/>
      <c r="O799" s="182"/>
      <c r="P799" s="183"/>
      <c r="Q799" s="184"/>
      <c r="R799" s="184"/>
      <c r="S799" s="184"/>
      <c r="T799" s="184"/>
      <c r="U799" s="184"/>
      <c r="V799" s="184"/>
      <c r="W799" s="184"/>
      <c r="X799" s="184"/>
      <c r="Y799" s="184"/>
      <c r="Z799" s="184"/>
      <c r="AA799" s="184"/>
      <c r="AB799" s="184"/>
      <c r="AC799" s="184"/>
      <c r="AD799" s="184"/>
      <c r="AE799" s="184"/>
      <c r="AF799" s="184"/>
      <c r="AG799" s="185"/>
      <c r="AH799" s="133"/>
      <c r="AI799" s="100"/>
      <c r="AM799" s="51"/>
      <c r="AN799" s="53" t="e">
        <f t="shared" si="99"/>
        <v>#DIV/0!</v>
      </c>
    </row>
    <row r="800" spans="1:40" ht="35.25" customHeight="1">
      <c r="A800" s="70" t="s">
        <v>468</v>
      </c>
      <c r="B800" s="137" t="s">
        <v>469</v>
      </c>
      <c r="C800" s="72"/>
      <c r="D800" s="73"/>
      <c r="E800" s="73"/>
      <c r="F800" s="73"/>
      <c r="G800" s="73"/>
      <c r="H800" s="73"/>
      <c r="I800" s="541" t="s">
        <v>410</v>
      </c>
      <c r="J800" s="548" t="s">
        <v>54</v>
      </c>
      <c r="K800" s="541" t="s">
        <v>470</v>
      </c>
      <c r="L800" s="549" t="s">
        <v>48</v>
      </c>
      <c r="M800" s="554" t="s">
        <v>49</v>
      </c>
      <c r="N800" s="542"/>
      <c r="O800" s="553"/>
      <c r="P800" s="196" t="s">
        <v>50</v>
      </c>
      <c r="Q800" s="197" t="s">
        <v>50</v>
      </c>
      <c r="R800" s="197" t="s">
        <v>50</v>
      </c>
      <c r="S800" s="197" t="s">
        <v>50</v>
      </c>
      <c r="T800" s="197" t="s">
        <v>50</v>
      </c>
      <c r="U800" s="197" t="s">
        <v>50</v>
      </c>
      <c r="V800" s="197" t="s">
        <v>50</v>
      </c>
      <c r="W800" s="197" t="s">
        <v>50</v>
      </c>
      <c r="X800" s="197" t="s">
        <v>50</v>
      </c>
      <c r="Y800" s="197" t="s">
        <v>50</v>
      </c>
      <c r="Z800" s="197" t="s">
        <v>50</v>
      </c>
      <c r="AA800" s="197" t="s">
        <v>50</v>
      </c>
      <c r="AB800" s="197" t="s">
        <v>50</v>
      </c>
      <c r="AC800" s="197" t="s">
        <v>50</v>
      </c>
      <c r="AD800" s="197" t="s">
        <v>50</v>
      </c>
      <c r="AE800" s="197" t="s">
        <v>50</v>
      </c>
      <c r="AF800" s="197" t="s">
        <v>50</v>
      </c>
      <c r="AG800" s="198" t="s">
        <v>50</v>
      </c>
      <c r="AH800" s="133"/>
      <c r="AI800" s="100"/>
      <c r="AM800" s="51"/>
      <c r="AN800" s="53"/>
    </row>
    <row r="801" spans="1:40" ht="12.75" customHeight="1">
      <c r="A801" s="537" t="s">
        <v>27</v>
      </c>
      <c r="B801" s="537"/>
      <c r="C801" s="72">
        <f aca="true" t="shared" si="110" ref="C801:H801">SUM(C802:C806)</f>
        <v>102535.1977</v>
      </c>
      <c r="D801" s="73">
        <f t="shared" si="110"/>
        <v>29394.2317</v>
      </c>
      <c r="E801" s="73">
        <f t="shared" si="110"/>
        <v>36570.483</v>
      </c>
      <c r="F801" s="73">
        <f t="shared" si="110"/>
        <v>36570.483</v>
      </c>
      <c r="G801" s="73">
        <f t="shared" si="110"/>
        <v>29328.91046</v>
      </c>
      <c r="H801" s="73">
        <f t="shared" si="110"/>
        <v>29328.91046</v>
      </c>
      <c r="I801" s="541"/>
      <c r="J801" s="548"/>
      <c r="K801" s="541"/>
      <c r="L801" s="549"/>
      <c r="M801" s="554"/>
      <c r="N801" s="542"/>
      <c r="O801" s="553"/>
      <c r="P801" s="177"/>
      <c r="Q801" s="178"/>
      <c r="R801" s="178"/>
      <c r="S801" s="178"/>
      <c r="T801" s="178"/>
      <c r="U801" s="178"/>
      <c r="V801" s="178"/>
      <c r="W801" s="178"/>
      <c r="X801" s="178"/>
      <c r="Y801" s="178"/>
      <c r="Z801" s="178"/>
      <c r="AA801" s="178"/>
      <c r="AB801" s="178"/>
      <c r="AC801" s="178"/>
      <c r="AD801" s="178"/>
      <c r="AE801" s="178"/>
      <c r="AF801" s="178"/>
      <c r="AG801" s="179"/>
      <c r="AH801" s="133"/>
      <c r="AI801" s="100"/>
      <c r="AM801" s="51"/>
      <c r="AN801" s="53"/>
    </row>
    <row r="802" spans="1:40" ht="12.75" customHeight="1">
      <c r="A802" s="537" t="s">
        <v>28</v>
      </c>
      <c r="B802" s="537"/>
      <c r="C802" s="72">
        <f>SUM(D802:F802)</f>
        <v>563.2</v>
      </c>
      <c r="D802" s="73">
        <v>563.2</v>
      </c>
      <c r="E802" s="73"/>
      <c r="F802" s="73"/>
      <c r="G802" s="73">
        <v>563.2</v>
      </c>
      <c r="H802" s="73">
        <v>563.2</v>
      </c>
      <c r="I802" s="541"/>
      <c r="J802" s="548"/>
      <c r="K802" s="541"/>
      <c r="L802" s="549"/>
      <c r="M802" s="554"/>
      <c r="N802" s="542"/>
      <c r="O802" s="553"/>
      <c r="P802" s="177"/>
      <c r="Q802" s="178"/>
      <c r="R802" s="178"/>
      <c r="S802" s="178"/>
      <c r="T802" s="178"/>
      <c r="U802" s="178"/>
      <c r="V802" s="178"/>
      <c r="W802" s="178"/>
      <c r="X802" s="178"/>
      <c r="Y802" s="178"/>
      <c r="Z802" s="178"/>
      <c r="AA802" s="178"/>
      <c r="AB802" s="178"/>
      <c r="AC802" s="178"/>
      <c r="AD802" s="178"/>
      <c r="AE802" s="178"/>
      <c r="AF802" s="178"/>
      <c r="AG802" s="179"/>
      <c r="AH802" s="133"/>
      <c r="AI802" s="100"/>
      <c r="AM802" s="51"/>
      <c r="AN802" s="53">
        <f t="shared" si="99"/>
        <v>100</v>
      </c>
    </row>
    <row r="803" spans="1:40" ht="30.75" customHeight="1">
      <c r="A803" s="537" t="s">
        <v>29</v>
      </c>
      <c r="B803" s="537"/>
      <c r="C803" s="72">
        <f>SUM(D803:F803)</f>
        <v>101971.9977</v>
      </c>
      <c r="D803" s="73">
        <f>29394.2317-563.2</f>
        <v>28831.0317</v>
      </c>
      <c r="E803" s="73">
        <v>36570.483</v>
      </c>
      <c r="F803" s="73">
        <v>36570.483</v>
      </c>
      <c r="G803" s="73">
        <f>29328.91046-563.2</f>
        <v>28765.71046</v>
      </c>
      <c r="H803" s="73">
        <f>G803</f>
        <v>28765.71046</v>
      </c>
      <c r="I803" s="541"/>
      <c r="J803" s="548"/>
      <c r="K803" s="541"/>
      <c r="L803" s="549"/>
      <c r="M803" s="554"/>
      <c r="N803" s="542"/>
      <c r="O803" s="553"/>
      <c r="P803" s="177"/>
      <c r="Q803" s="178"/>
      <c r="R803" s="178"/>
      <c r="S803" s="178"/>
      <c r="T803" s="178"/>
      <c r="U803" s="178"/>
      <c r="V803" s="178"/>
      <c r="W803" s="178"/>
      <c r="X803" s="178"/>
      <c r="Y803" s="178"/>
      <c r="Z803" s="178"/>
      <c r="AA803" s="178"/>
      <c r="AB803" s="178"/>
      <c r="AC803" s="178"/>
      <c r="AD803" s="178"/>
      <c r="AE803" s="178"/>
      <c r="AF803" s="178"/>
      <c r="AG803" s="179"/>
      <c r="AH803" s="133"/>
      <c r="AI803" s="100"/>
      <c r="AM803" s="51"/>
      <c r="AN803" s="53">
        <f t="shared" si="99"/>
        <v>99.77343426111248</v>
      </c>
    </row>
    <row r="804" spans="1:40" ht="12.75" customHeight="1" hidden="1">
      <c r="A804" s="537" t="s">
        <v>30</v>
      </c>
      <c r="B804" s="537"/>
      <c r="C804" s="72">
        <f>SUM(D804:F804)</f>
        <v>0</v>
      </c>
      <c r="D804" s="73"/>
      <c r="E804" s="73"/>
      <c r="F804" s="73"/>
      <c r="G804" s="73"/>
      <c r="H804" s="73"/>
      <c r="I804" s="541"/>
      <c r="J804" s="548"/>
      <c r="K804" s="541"/>
      <c r="L804" s="171"/>
      <c r="M804" s="181"/>
      <c r="N804" s="542"/>
      <c r="O804" s="553"/>
      <c r="P804" s="177"/>
      <c r="Q804" s="178"/>
      <c r="R804" s="178"/>
      <c r="S804" s="178"/>
      <c r="T804" s="178"/>
      <c r="U804" s="178"/>
      <c r="V804" s="178"/>
      <c r="W804" s="178"/>
      <c r="X804" s="178"/>
      <c r="Y804" s="178"/>
      <c r="Z804" s="178"/>
      <c r="AA804" s="178"/>
      <c r="AB804" s="178"/>
      <c r="AC804" s="178"/>
      <c r="AD804" s="178"/>
      <c r="AE804" s="178"/>
      <c r="AF804" s="178"/>
      <c r="AG804" s="179"/>
      <c r="AH804" s="133"/>
      <c r="AI804" s="100"/>
      <c r="AM804" s="51"/>
      <c r="AN804" s="53" t="e">
        <f t="shared" si="99"/>
        <v>#DIV/0!</v>
      </c>
    </row>
    <row r="805" spans="1:40" ht="12.75" customHeight="1" hidden="1">
      <c r="A805" s="537" t="s">
        <v>39</v>
      </c>
      <c r="B805" s="537"/>
      <c r="C805" s="72">
        <f>SUM(D805:F805)</f>
        <v>0</v>
      </c>
      <c r="D805" s="73"/>
      <c r="E805" s="73"/>
      <c r="F805" s="73"/>
      <c r="G805" s="73"/>
      <c r="H805" s="73"/>
      <c r="I805" s="181"/>
      <c r="J805" s="548"/>
      <c r="K805" s="541"/>
      <c r="L805" s="171"/>
      <c r="M805" s="181"/>
      <c r="N805" s="93"/>
      <c r="O805" s="182"/>
      <c r="P805" s="177"/>
      <c r="Q805" s="178"/>
      <c r="R805" s="178"/>
      <c r="S805" s="178"/>
      <c r="T805" s="178"/>
      <c r="U805" s="178"/>
      <c r="V805" s="178"/>
      <c r="W805" s="178"/>
      <c r="X805" s="178"/>
      <c r="Y805" s="178"/>
      <c r="Z805" s="178"/>
      <c r="AA805" s="178"/>
      <c r="AB805" s="178"/>
      <c r="AC805" s="178"/>
      <c r="AD805" s="178"/>
      <c r="AE805" s="178"/>
      <c r="AF805" s="178"/>
      <c r="AG805" s="179"/>
      <c r="AH805" s="133"/>
      <c r="AI805" s="100"/>
      <c r="AM805" s="51"/>
      <c r="AN805" s="53" t="e">
        <f t="shared" si="99"/>
        <v>#DIV/0!</v>
      </c>
    </row>
    <row r="806" spans="1:40" ht="12.75" customHeight="1" hidden="1">
      <c r="A806" s="537" t="s">
        <v>40</v>
      </c>
      <c r="B806" s="537"/>
      <c r="C806" s="72">
        <f>SUM(D806:F806)</f>
        <v>0</v>
      </c>
      <c r="D806" s="73"/>
      <c r="E806" s="73"/>
      <c r="F806" s="73"/>
      <c r="G806" s="73"/>
      <c r="H806" s="73"/>
      <c r="I806" s="181"/>
      <c r="J806" s="548"/>
      <c r="K806" s="541"/>
      <c r="L806" s="171"/>
      <c r="M806" s="181"/>
      <c r="N806" s="93"/>
      <c r="O806" s="182"/>
      <c r="P806" s="183"/>
      <c r="Q806" s="184"/>
      <c r="R806" s="184"/>
      <c r="S806" s="184"/>
      <c r="T806" s="184"/>
      <c r="U806" s="184"/>
      <c r="V806" s="184"/>
      <c r="W806" s="184"/>
      <c r="X806" s="184"/>
      <c r="Y806" s="184"/>
      <c r="Z806" s="184"/>
      <c r="AA806" s="184"/>
      <c r="AB806" s="184"/>
      <c r="AC806" s="184"/>
      <c r="AD806" s="184"/>
      <c r="AE806" s="184"/>
      <c r="AF806" s="184"/>
      <c r="AG806" s="185"/>
      <c r="AH806" s="133"/>
      <c r="AI806" s="100"/>
      <c r="AM806" s="51"/>
      <c r="AN806" s="53" t="e">
        <f t="shared" si="99"/>
        <v>#DIV/0!</v>
      </c>
    </row>
    <row r="807" spans="1:40" ht="61.5" customHeight="1">
      <c r="A807" s="70" t="s">
        <v>471</v>
      </c>
      <c r="B807" s="137" t="s">
        <v>472</v>
      </c>
      <c r="C807" s="72"/>
      <c r="D807" s="73"/>
      <c r="E807" s="73"/>
      <c r="F807" s="73"/>
      <c r="G807" s="73"/>
      <c r="H807" s="73"/>
      <c r="I807" s="541" t="s">
        <v>410</v>
      </c>
      <c r="J807" s="548" t="s">
        <v>54</v>
      </c>
      <c r="K807" s="541" t="s">
        <v>473</v>
      </c>
      <c r="L807" s="549" t="s">
        <v>48</v>
      </c>
      <c r="M807" s="554" t="s">
        <v>49</v>
      </c>
      <c r="N807" s="542">
        <v>51980.76022</v>
      </c>
      <c r="O807" s="553"/>
      <c r="P807" s="196" t="s">
        <v>50</v>
      </c>
      <c r="Q807" s="197" t="s">
        <v>50</v>
      </c>
      <c r="R807" s="197" t="s">
        <v>50</v>
      </c>
      <c r="S807" s="197" t="s">
        <v>50</v>
      </c>
      <c r="T807" s="197" t="s">
        <v>50</v>
      </c>
      <c r="U807" s="197" t="s">
        <v>50</v>
      </c>
      <c r="V807" s="197" t="s">
        <v>50</v>
      </c>
      <c r="W807" s="197" t="s">
        <v>50</v>
      </c>
      <c r="X807" s="197" t="s">
        <v>50</v>
      </c>
      <c r="Y807" s="197" t="s">
        <v>50</v>
      </c>
      <c r="Z807" s="197" t="s">
        <v>50</v>
      </c>
      <c r="AA807" s="197" t="s">
        <v>50</v>
      </c>
      <c r="AB807" s="197" t="s">
        <v>50</v>
      </c>
      <c r="AC807" s="197" t="s">
        <v>50</v>
      </c>
      <c r="AD807" s="197" t="s">
        <v>50</v>
      </c>
      <c r="AE807" s="197" t="s">
        <v>50</v>
      </c>
      <c r="AF807" s="197" t="s">
        <v>50</v>
      </c>
      <c r="AG807" s="198" t="s">
        <v>50</v>
      </c>
      <c r="AH807" s="133"/>
      <c r="AI807" s="100"/>
      <c r="AM807" s="51"/>
      <c r="AN807" s="53"/>
    </row>
    <row r="808" spans="1:40" ht="12.75" customHeight="1">
      <c r="A808" s="537" t="s">
        <v>27</v>
      </c>
      <c r="B808" s="537"/>
      <c r="C808" s="72">
        <f aca="true" t="shared" si="111" ref="C808:H808">SUM(C809:C813)</f>
        <v>260373.13039</v>
      </c>
      <c r="D808" s="73">
        <f t="shared" si="111"/>
        <v>82177.34743</v>
      </c>
      <c r="E808" s="73">
        <f t="shared" si="111"/>
        <v>89097.89148</v>
      </c>
      <c r="F808" s="73">
        <f t="shared" si="111"/>
        <v>89097.89148</v>
      </c>
      <c r="G808" s="73">
        <f t="shared" si="111"/>
        <v>81049.04177</v>
      </c>
      <c r="H808" s="73">
        <f t="shared" si="111"/>
        <v>81029.04177</v>
      </c>
      <c r="I808" s="541"/>
      <c r="J808" s="548"/>
      <c r="K808" s="541"/>
      <c r="L808" s="549"/>
      <c r="M808" s="554"/>
      <c r="N808" s="542"/>
      <c r="O808" s="553"/>
      <c r="P808" s="177"/>
      <c r="Q808" s="178"/>
      <c r="R808" s="178"/>
      <c r="S808" s="178"/>
      <c r="T808" s="178"/>
      <c r="U808" s="178"/>
      <c r="V808" s="178"/>
      <c r="W808" s="178"/>
      <c r="X808" s="178"/>
      <c r="Y808" s="178"/>
      <c r="Z808" s="178"/>
      <c r="AA808" s="178"/>
      <c r="AB808" s="178"/>
      <c r="AC808" s="178"/>
      <c r="AD808" s="178"/>
      <c r="AE808" s="178"/>
      <c r="AF808" s="178"/>
      <c r="AG808" s="179"/>
      <c r="AH808" s="133"/>
      <c r="AI808" s="100"/>
      <c r="AM808" s="51"/>
      <c r="AN808" s="53"/>
    </row>
    <row r="809" spans="1:40" ht="12.75" customHeight="1" hidden="1">
      <c r="A809" s="537" t="s">
        <v>28</v>
      </c>
      <c r="B809" s="537"/>
      <c r="C809" s="72">
        <f>SUM(D809:F809)</f>
        <v>0</v>
      </c>
      <c r="D809" s="73"/>
      <c r="E809" s="73"/>
      <c r="F809" s="73"/>
      <c r="G809" s="73"/>
      <c r="H809" s="73"/>
      <c r="I809" s="541"/>
      <c r="J809" s="548"/>
      <c r="K809" s="541"/>
      <c r="L809" s="549"/>
      <c r="M809" s="554"/>
      <c r="N809" s="542"/>
      <c r="O809" s="553"/>
      <c r="P809" s="177"/>
      <c r="Q809" s="178"/>
      <c r="R809" s="178"/>
      <c r="S809" s="178"/>
      <c r="T809" s="178"/>
      <c r="U809" s="178"/>
      <c r="V809" s="178"/>
      <c r="W809" s="178"/>
      <c r="X809" s="178"/>
      <c r="Y809" s="178"/>
      <c r="Z809" s="178"/>
      <c r="AA809" s="178"/>
      <c r="AB809" s="178"/>
      <c r="AC809" s="178"/>
      <c r="AD809" s="178"/>
      <c r="AE809" s="178"/>
      <c r="AF809" s="178"/>
      <c r="AG809" s="179"/>
      <c r="AH809" s="133"/>
      <c r="AI809" s="100"/>
      <c r="AM809" s="51"/>
      <c r="AN809" s="53" t="e">
        <f t="shared" si="99"/>
        <v>#DIV/0!</v>
      </c>
    </row>
    <row r="810" spans="1:40" ht="12.75" customHeight="1">
      <c r="A810" s="537" t="s">
        <v>29</v>
      </c>
      <c r="B810" s="537"/>
      <c r="C810" s="72">
        <f>SUM(D810:F810)</f>
        <v>260373.13039</v>
      </c>
      <c r="D810" s="73">
        <v>82177.34743</v>
      </c>
      <c r="E810" s="73">
        <v>89097.89148</v>
      </c>
      <c r="F810" s="73">
        <v>89097.89148</v>
      </c>
      <c r="G810" s="73">
        <v>81049.04177</v>
      </c>
      <c r="H810" s="73">
        <v>81029.04177</v>
      </c>
      <c r="I810" s="541"/>
      <c r="J810" s="548"/>
      <c r="K810" s="541"/>
      <c r="L810" s="549"/>
      <c r="M810" s="554"/>
      <c r="N810" s="542"/>
      <c r="O810" s="553"/>
      <c r="P810" s="177"/>
      <c r="Q810" s="178"/>
      <c r="R810" s="178"/>
      <c r="S810" s="178"/>
      <c r="T810" s="178"/>
      <c r="U810" s="178"/>
      <c r="V810" s="178"/>
      <c r="W810" s="178"/>
      <c r="X810" s="178"/>
      <c r="Y810" s="178"/>
      <c r="Z810" s="178"/>
      <c r="AA810" s="178"/>
      <c r="AB810" s="178"/>
      <c r="AC810" s="178"/>
      <c r="AD810" s="178"/>
      <c r="AE810" s="178"/>
      <c r="AF810" s="178"/>
      <c r="AG810" s="179"/>
      <c r="AH810" s="133"/>
      <c r="AI810" s="100"/>
      <c r="AM810" s="51"/>
      <c r="AN810" s="53">
        <f t="shared" si="99"/>
        <v>98.60264939680835</v>
      </c>
    </row>
    <row r="811" spans="1:40" ht="12.75" customHeight="1" hidden="1">
      <c r="A811" s="537" t="s">
        <v>30</v>
      </c>
      <c r="B811" s="537"/>
      <c r="C811" s="72">
        <f>SUM(D811:F811)</f>
        <v>0</v>
      </c>
      <c r="D811" s="73"/>
      <c r="E811" s="73"/>
      <c r="F811" s="73"/>
      <c r="G811" s="73"/>
      <c r="H811" s="73"/>
      <c r="I811" s="541"/>
      <c r="J811" s="548"/>
      <c r="K811" s="541"/>
      <c r="L811" s="171"/>
      <c r="M811" s="181"/>
      <c r="N811" s="542"/>
      <c r="O811" s="553"/>
      <c r="P811" s="177"/>
      <c r="Q811" s="178"/>
      <c r="R811" s="178"/>
      <c r="S811" s="178"/>
      <c r="T811" s="178"/>
      <c r="U811" s="178"/>
      <c r="V811" s="178"/>
      <c r="W811" s="178"/>
      <c r="X811" s="178"/>
      <c r="Y811" s="178"/>
      <c r="Z811" s="178"/>
      <c r="AA811" s="178"/>
      <c r="AB811" s="178"/>
      <c r="AC811" s="178"/>
      <c r="AD811" s="178"/>
      <c r="AE811" s="178"/>
      <c r="AF811" s="178"/>
      <c r="AG811" s="179"/>
      <c r="AH811" s="133"/>
      <c r="AI811" s="100"/>
      <c r="AM811" s="51"/>
      <c r="AN811" s="53" t="e">
        <f t="shared" si="99"/>
        <v>#DIV/0!</v>
      </c>
    </row>
    <row r="812" spans="1:40" ht="12.75" customHeight="1" hidden="1">
      <c r="A812" s="537" t="s">
        <v>39</v>
      </c>
      <c r="B812" s="537"/>
      <c r="C812" s="72">
        <f>SUM(D812:F812)</f>
        <v>0</v>
      </c>
      <c r="D812" s="73"/>
      <c r="E812" s="73"/>
      <c r="F812" s="73"/>
      <c r="G812" s="73"/>
      <c r="H812" s="73"/>
      <c r="I812" s="181"/>
      <c r="J812" s="548"/>
      <c r="K812" s="541"/>
      <c r="L812" s="171"/>
      <c r="M812" s="181"/>
      <c r="N812" s="93"/>
      <c r="O812" s="182"/>
      <c r="P812" s="177"/>
      <c r="Q812" s="178"/>
      <c r="R812" s="178"/>
      <c r="S812" s="178"/>
      <c r="T812" s="178"/>
      <c r="U812" s="178"/>
      <c r="V812" s="178"/>
      <c r="W812" s="178"/>
      <c r="X812" s="178"/>
      <c r="Y812" s="178"/>
      <c r="Z812" s="178"/>
      <c r="AA812" s="178"/>
      <c r="AB812" s="178"/>
      <c r="AC812" s="178"/>
      <c r="AD812" s="178"/>
      <c r="AE812" s="178"/>
      <c r="AF812" s="178"/>
      <c r="AG812" s="179"/>
      <c r="AH812" s="133"/>
      <c r="AI812" s="100"/>
      <c r="AM812" s="51"/>
      <c r="AN812" s="53" t="e">
        <f t="shared" si="99"/>
        <v>#DIV/0!</v>
      </c>
    </row>
    <row r="813" spans="1:40" ht="12.75" customHeight="1" hidden="1">
      <c r="A813" s="537" t="s">
        <v>40</v>
      </c>
      <c r="B813" s="537"/>
      <c r="C813" s="72">
        <f>SUM(D813:F813)</f>
        <v>0</v>
      </c>
      <c r="D813" s="73"/>
      <c r="E813" s="73"/>
      <c r="F813" s="73"/>
      <c r="G813" s="73"/>
      <c r="H813" s="73"/>
      <c r="I813" s="181"/>
      <c r="J813" s="548"/>
      <c r="K813" s="541"/>
      <c r="L813" s="171"/>
      <c r="M813" s="181"/>
      <c r="N813" s="93"/>
      <c r="O813" s="182"/>
      <c r="P813" s="183"/>
      <c r="Q813" s="184"/>
      <c r="R813" s="184"/>
      <c r="S813" s="184"/>
      <c r="T813" s="184"/>
      <c r="U813" s="184"/>
      <c r="V813" s="184"/>
      <c r="W813" s="184"/>
      <c r="X813" s="184"/>
      <c r="Y813" s="184"/>
      <c r="Z813" s="184"/>
      <c r="AA813" s="184"/>
      <c r="AB813" s="184"/>
      <c r="AC813" s="184"/>
      <c r="AD813" s="184"/>
      <c r="AE813" s="184"/>
      <c r="AF813" s="184"/>
      <c r="AG813" s="185"/>
      <c r="AH813" s="133"/>
      <c r="AI813" s="100"/>
      <c r="AM813" s="51"/>
      <c r="AN813" s="53" t="e">
        <f>(H813/D813)*100</f>
        <v>#DIV/0!</v>
      </c>
    </row>
    <row r="814" spans="1:40" ht="33.75" customHeight="1">
      <c r="A814" s="70" t="s">
        <v>474</v>
      </c>
      <c r="B814" s="71" t="s">
        <v>475</v>
      </c>
      <c r="C814" s="193"/>
      <c r="D814" s="194"/>
      <c r="E814" s="194"/>
      <c r="F814" s="194"/>
      <c r="G814" s="194"/>
      <c r="H814" s="194"/>
      <c r="I814" s="181"/>
      <c r="J814" s="541" t="s">
        <v>37</v>
      </c>
      <c r="K814" s="541" t="s">
        <v>476</v>
      </c>
      <c r="L814" s="549"/>
      <c r="M814" s="549"/>
      <c r="N814" s="550">
        <f>N821+N828+N835+N842+N860</f>
        <v>135394.28988</v>
      </c>
      <c r="O814" s="543"/>
      <c r="P814" s="199"/>
      <c r="Q814" s="200"/>
      <c r="R814" s="200"/>
      <c r="S814" s="200"/>
      <c r="T814" s="200"/>
      <c r="U814" s="200"/>
      <c r="V814" s="200"/>
      <c r="W814" s="200"/>
      <c r="X814" s="200"/>
      <c r="Y814" s="200"/>
      <c r="Z814" s="200"/>
      <c r="AA814" s="200"/>
      <c r="AB814" s="200"/>
      <c r="AC814" s="200"/>
      <c r="AD814" s="200"/>
      <c r="AE814" s="200"/>
      <c r="AF814" s="200"/>
      <c r="AG814" s="201"/>
      <c r="AH814" s="133"/>
      <c r="AI814" s="100"/>
      <c r="AM814" s="51"/>
      <c r="AN814" s="53"/>
    </row>
    <row r="815" spans="1:40" ht="12.75" customHeight="1">
      <c r="A815" s="537" t="s">
        <v>27</v>
      </c>
      <c r="B815" s="537"/>
      <c r="C815" s="141">
        <f aca="true" t="shared" si="112" ref="C815:H815">SUM(C816:C820)</f>
        <v>141284.34</v>
      </c>
      <c r="D815" s="142">
        <f t="shared" si="112"/>
        <v>141284.34</v>
      </c>
      <c r="E815" s="142">
        <f t="shared" si="112"/>
        <v>0</v>
      </c>
      <c r="F815" s="142">
        <f t="shared" si="112"/>
        <v>0</v>
      </c>
      <c r="G815" s="142">
        <f t="shared" si="112"/>
        <v>141255.77132</v>
      </c>
      <c r="H815" s="142">
        <f t="shared" si="112"/>
        <v>136532.88172</v>
      </c>
      <c r="I815" s="181"/>
      <c r="J815" s="541"/>
      <c r="K815" s="541"/>
      <c r="L815" s="549"/>
      <c r="M815" s="549"/>
      <c r="N815" s="550"/>
      <c r="O815" s="543"/>
      <c r="P815" s="177"/>
      <c r="Q815" s="178"/>
      <c r="R815" s="178"/>
      <c r="S815" s="178"/>
      <c r="T815" s="178"/>
      <c r="U815" s="178"/>
      <c r="V815" s="178"/>
      <c r="W815" s="178"/>
      <c r="X815" s="178"/>
      <c r="Y815" s="178"/>
      <c r="Z815" s="178"/>
      <c r="AA815" s="178"/>
      <c r="AB815" s="178"/>
      <c r="AC815" s="178"/>
      <c r="AD815" s="178"/>
      <c r="AE815" s="178"/>
      <c r="AF815" s="178"/>
      <c r="AG815" s="179"/>
      <c r="AH815" s="133"/>
      <c r="AI815" s="100"/>
      <c r="AM815" s="51"/>
      <c r="AN815" s="53"/>
    </row>
    <row r="816" spans="1:40" ht="12.75" customHeight="1" hidden="1">
      <c r="A816" s="537" t="s">
        <v>28</v>
      </c>
      <c r="B816" s="537"/>
      <c r="C816" s="141">
        <f>SUM(D816:F816)</f>
        <v>0</v>
      </c>
      <c r="D816" s="142">
        <f aca="true" t="shared" si="113" ref="D816:H818">D823+D830+D837+D844</f>
        <v>0</v>
      </c>
      <c r="E816" s="142">
        <f t="shared" si="113"/>
        <v>0</v>
      </c>
      <c r="F816" s="142">
        <f t="shared" si="113"/>
        <v>0</v>
      </c>
      <c r="G816" s="142">
        <f t="shared" si="113"/>
        <v>0</v>
      </c>
      <c r="H816" s="142">
        <f t="shared" si="113"/>
        <v>0</v>
      </c>
      <c r="I816" s="181"/>
      <c r="J816" s="541"/>
      <c r="K816" s="541"/>
      <c r="L816" s="549"/>
      <c r="M816" s="549"/>
      <c r="N816" s="550"/>
      <c r="O816" s="543"/>
      <c r="P816" s="177"/>
      <c r="Q816" s="178"/>
      <c r="R816" s="178"/>
      <c r="S816" s="178"/>
      <c r="T816" s="178"/>
      <c r="U816" s="178"/>
      <c r="V816" s="178"/>
      <c r="W816" s="178"/>
      <c r="X816" s="178"/>
      <c r="Y816" s="178"/>
      <c r="Z816" s="178"/>
      <c r="AA816" s="178"/>
      <c r="AB816" s="178"/>
      <c r="AC816" s="178"/>
      <c r="AD816" s="178"/>
      <c r="AE816" s="178"/>
      <c r="AF816" s="178"/>
      <c r="AG816" s="179"/>
      <c r="AH816" s="133"/>
      <c r="AI816" s="100"/>
      <c r="AM816" s="51"/>
      <c r="AN816" s="53" t="e">
        <f>(H816/D816)*100</f>
        <v>#DIV/0!</v>
      </c>
    </row>
    <row r="817" spans="1:40" ht="31.5" customHeight="1">
      <c r="A817" s="537" t="s">
        <v>29</v>
      </c>
      <c r="B817" s="537"/>
      <c r="C817" s="141">
        <f>SUM(D817:F817)</f>
        <v>141284.34</v>
      </c>
      <c r="D817" s="142">
        <f>D824+D831+D838+D845+D863+D866</f>
        <v>141284.34</v>
      </c>
      <c r="E817" s="142">
        <f>E824+E831+E838+E845+E863+E866</f>
        <v>0</v>
      </c>
      <c r="F817" s="142">
        <f>F824+F831+F838+F845+F863+F866</f>
        <v>0</v>
      </c>
      <c r="G817" s="142">
        <f>G824+G831+G838+G845+G863+G866</f>
        <v>141255.77132</v>
      </c>
      <c r="H817" s="142">
        <f>H824+H831+H838+H845+H863+H866</f>
        <v>136532.88172</v>
      </c>
      <c r="I817" s="181"/>
      <c r="J817" s="541"/>
      <c r="K817" s="541"/>
      <c r="L817" s="549"/>
      <c r="M817" s="549"/>
      <c r="N817" s="550"/>
      <c r="O817" s="543"/>
      <c r="P817" s="177"/>
      <c r="Q817" s="178"/>
      <c r="R817" s="178"/>
      <c r="S817" s="178"/>
      <c r="T817" s="178"/>
      <c r="U817" s="178"/>
      <c r="V817" s="178"/>
      <c r="W817" s="178"/>
      <c r="X817" s="178"/>
      <c r="Y817" s="178"/>
      <c r="Z817" s="178"/>
      <c r="AA817" s="178"/>
      <c r="AB817" s="178"/>
      <c r="AC817" s="178"/>
      <c r="AD817" s="178"/>
      <c r="AE817" s="178"/>
      <c r="AF817" s="178"/>
      <c r="AG817" s="179"/>
      <c r="AH817" s="133"/>
      <c r="AI817" s="100"/>
      <c r="AM817" s="51"/>
      <c r="AN817" s="53">
        <f>(H817/D817)*100</f>
        <v>96.63695333821144</v>
      </c>
    </row>
    <row r="818" spans="1:40" ht="12.75" customHeight="1" hidden="1">
      <c r="A818" s="537" t="s">
        <v>30</v>
      </c>
      <c r="B818" s="537"/>
      <c r="C818" s="141">
        <f>SUM(D818:F818)</f>
        <v>0</v>
      </c>
      <c r="D818" s="142">
        <f t="shared" si="113"/>
        <v>0</v>
      </c>
      <c r="E818" s="142">
        <f t="shared" si="113"/>
        <v>0</v>
      </c>
      <c r="F818" s="142">
        <f t="shared" si="113"/>
        <v>0</v>
      </c>
      <c r="G818" s="142">
        <f t="shared" si="113"/>
        <v>0</v>
      </c>
      <c r="H818" s="142">
        <f t="shared" si="113"/>
        <v>0</v>
      </c>
      <c r="I818" s="181"/>
      <c r="J818" s="541"/>
      <c r="K818" s="541"/>
      <c r="L818" s="171"/>
      <c r="M818" s="181"/>
      <c r="N818" s="550"/>
      <c r="O818" s="543"/>
      <c r="P818" s="177"/>
      <c r="Q818" s="178"/>
      <c r="R818" s="178"/>
      <c r="S818" s="178"/>
      <c r="T818" s="178"/>
      <c r="U818" s="178"/>
      <c r="V818" s="178"/>
      <c r="W818" s="178"/>
      <c r="X818" s="178"/>
      <c r="Y818" s="178"/>
      <c r="Z818" s="178"/>
      <c r="AA818" s="178"/>
      <c r="AB818" s="178"/>
      <c r="AC818" s="178"/>
      <c r="AD818" s="178"/>
      <c r="AE818" s="178"/>
      <c r="AF818" s="178"/>
      <c r="AG818" s="179"/>
      <c r="AH818" s="133"/>
      <c r="AI818" s="100"/>
      <c r="AM818" s="51"/>
      <c r="AN818" s="53" t="e">
        <f>(H818/D818)*100</f>
        <v>#DIV/0!</v>
      </c>
    </row>
    <row r="819" spans="1:40" ht="12.75" customHeight="1" hidden="1">
      <c r="A819" s="537" t="s">
        <v>39</v>
      </c>
      <c r="B819" s="537"/>
      <c r="C819" s="141">
        <f>SUM(D819:F819)</f>
        <v>0</v>
      </c>
      <c r="D819" s="142">
        <f>D826+D833+D840+D847</f>
        <v>0</v>
      </c>
      <c r="E819" s="142"/>
      <c r="F819" s="142"/>
      <c r="G819" s="142"/>
      <c r="H819" s="142"/>
      <c r="I819" s="181"/>
      <c r="J819" s="541"/>
      <c r="K819" s="541"/>
      <c r="L819" s="171"/>
      <c r="M819" s="181"/>
      <c r="N819" s="93"/>
      <c r="O819" s="182"/>
      <c r="P819" s="177"/>
      <c r="Q819" s="178"/>
      <c r="R819" s="178"/>
      <c r="S819" s="178"/>
      <c r="T819" s="178"/>
      <c r="U819" s="178"/>
      <c r="V819" s="178"/>
      <c r="W819" s="178"/>
      <c r="X819" s="178"/>
      <c r="Y819" s="178"/>
      <c r="Z819" s="178"/>
      <c r="AA819" s="178"/>
      <c r="AB819" s="178"/>
      <c r="AC819" s="178"/>
      <c r="AD819" s="178"/>
      <c r="AE819" s="178"/>
      <c r="AF819" s="178"/>
      <c r="AG819" s="179"/>
      <c r="AH819" s="133"/>
      <c r="AI819" s="100"/>
      <c r="AM819" s="51"/>
      <c r="AN819" s="53" t="e">
        <f>(H819/D819)*100</f>
        <v>#DIV/0!</v>
      </c>
    </row>
    <row r="820" spans="1:40" ht="12.75" customHeight="1" hidden="1">
      <c r="A820" s="537" t="s">
        <v>40</v>
      </c>
      <c r="B820" s="537"/>
      <c r="C820" s="141">
        <f>SUM(D820:F820)</f>
        <v>0</v>
      </c>
      <c r="D820" s="142">
        <f>D827+D834+D841+D848</f>
        <v>0</v>
      </c>
      <c r="E820" s="142"/>
      <c r="F820" s="142"/>
      <c r="G820" s="142"/>
      <c r="H820" s="142"/>
      <c r="I820" s="181"/>
      <c r="J820" s="541"/>
      <c r="K820" s="541"/>
      <c r="L820" s="171"/>
      <c r="M820" s="181"/>
      <c r="N820" s="93"/>
      <c r="O820" s="182"/>
      <c r="P820" s="183"/>
      <c r="Q820" s="184"/>
      <c r="R820" s="184"/>
      <c r="S820" s="184"/>
      <c r="T820" s="184"/>
      <c r="U820" s="184"/>
      <c r="V820" s="184"/>
      <c r="W820" s="184"/>
      <c r="X820" s="184"/>
      <c r="Y820" s="184"/>
      <c r="Z820" s="184"/>
      <c r="AA820" s="184"/>
      <c r="AB820" s="184"/>
      <c r="AC820" s="184"/>
      <c r="AD820" s="184"/>
      <c r="AE820" s="184"/>
      <c r="AF820" s="184"/>
      <c r="AG820" s="185"/>
      <c r="AH820" s="133"/>
      <c r="AI820" s="100"/>
      <c r="AM820" s="51"/>
      <c r="AN820" s="53" t="e">
        <f>(H820/D820)*100</f>
        <v>#DIV/0!</v>
      </c>
    </row>
    <row r="821" spans="1:40" ht="52.5" customHeight="1">
      <c r="A821" s="70" t="s">
        <v>477</v>
      </c>
      <c r="B821" s="71" t="s">
        <v>478</v>
      </c>
      <c r="C821" s="72"/>
      <c r="D821" s="73"/>
      <c r="E821" s="73"/>
      <c r="F821" s="73"/>
      <c r="G821" s="73"/>
      <c r="H821" s="73"/>
      <c r="I821" s="541" t="s">
        <v>479</v>
      </c>
      <c r="J821" s="548" t="s">
        <v>94</v>
      </c>
      <c r="K821" s="541" t="s">
        <v>480</v>
      </c>
      <c r="L821" s="549" t="s">
        <v>48</v>
      </c>
      <c r="M821" s="554" t="s">
        <v>49</v>
      </c>
      <c r="N821" s="542">
        <v>8779.97933</v>
      </c>
      <c r="O821" s="553"/>
      <c r="P821" s="196" t="s">
        <v>50</v>
      </c>
      <c r="Q821" s="197" t="s">
        <v>50</v>
      </c>
      <c r="R821" s="197" t="s">
        <v>50</v>
      </c>
      <c r="S821" s="197" t="s">
        <v>50</v>
      </c>
      <c r="T821" s="197" t="s">
        <v>50</v>
      </c>
      <c r="U821" s="197" t="s">
        <v>50</v>
      </c>
      <c r="V821" s="197" t="s">
        <v>50</v>
      </c>
      <c r="W821" s="197" t="s">
        <v>50</v>
      </c>
      <c r="X821" s="197" t="s">
        <v>50</v>
      </c>
      <c r="Y821" s="197" t="s">
        <v>50</v>
      </c>
      <c r="Z821" s="197" t="s">
        <v>50</v>
      </c>
      <c r="AA821" s="197" t="s">
        <v>50</v>
      </c>
      <c r="AB821" s="197" t="s">
        <v>50</v>
      </c>
      <c r="AC821" s="197" t="s">
        <v>50</v>
      </c>
      <c r="AD821" s="197" t="s">
        <v>50</v>
      </c>
      <c r="AE821" s="197" t="s">
        <v>50</v>
      </c>
      <c r="AF821" s="197" t="s">
        <v>50</v>
      </c>
      <c r="AG821" s="198" t="s">
        <v>50</v>
      </c>
      <c r="AH821" s="133"/>
      <c r="AI821" s="100"/>
      <c r="AM821" s="51"/>
      <c r="AN821" s="53"/>
    </row>
    <row r="822" spans="1:40" ht="12.75" customHeight="1">
      <c r="A822" s="537" t="s">
        <v>27</v>
      </c>
      <c r="B822" s="537"/>
      <c r="C822" s="72">
        <f aca="true" t="shared" si="114" ref="C822:H822">SUM(C823:C827)</f>
        <v>8780</v>
      </c>
      <c r="D822" s="73">
        <f>SUM(D823:D827)</f>
        <v>8780</v>
      </c>
      <c r="E822" s="73">
        <f t="shared" si="114"/>
        <v>0</v>
      </c>
      <c r="F822" s="73">
        <f t="shared" si="114"/>
        <v>0</v>
      </c>
      <c r="G822" s="73">
        <f t="shared" si="114"/>
        <v>8779.97933</v>
      </c>
      <c r="H822" s="73">
        <f t="shared" si="114"/>
        <v>8779.97933</v>
      </c>
      <c r="I822" s="541"/>
      <c r="J822" s="548"/>
      <c r="K822" s="541"/>
      <c r="L822" s="549"/>
      <c r="M822" s="554"/>
      <c r="N822" s="542"/>
      <c r="O822" s="553"/>
      <c r="P822" s="177"/>
      <c r="Q822" s="178"/>
      <c r="R822" s="178"/>
      <c r="S822" s="178"/>
      <c r="T822" s="178"/>
      <c r="U822" s="178"/>
      <c r="V822" s="178"/>
      <c r="W822" s="178"/>
      <c r="X822" s="178"/>
      <c r="Y822" s="178"/>
      <c r="Z822" s="178"/>
      <c r="AA822" s="178"/>
      <c r="AB822" s="178"/>
      <c r="AC822" s="178"/>
      <c r="AD822" s="178"/>
      <c r="AE822" s="178"/>
      <c r="AF822" s="178"/>
      <c r="AG822" s="179"/>
      <c r="AH822" s="133"/>
      <c r="AI822" s="100"/>
      <c r="AM822" s="51"/>
      <c r="AN822" s="53"/>
    </row>
    <row r="823" spans="1:40" ht="12.75" customHeight="1" hidden="1">
      <c r="A823" s="537" t="s">
        <v>28</v>
      </c>
      <c r="B823" s="537"/>
      <c r="C823" s="72">
        <f>SUM(D823:F823)</f>
        <v>0</v>
      </c>
      <c r="D823" s="73"/>
      <c r="E823" s="73"/>
      <c r="F823" s="73"/>
      <c r="G823" s="73"/>
      <c r="H823" s="73"/>
      <c r="I823" s="541"/>
      <c r="J823" s="548"/>
      <c r="K823" s="541"/>
      <c r="L823" s="549"/>
      <c r="M823" s="554"/>
      <c r="N823" s="542"/>
      <c r="O823" s="553"/>
      <c r="P823" s="177"/>
      <c r="Q823" s="178"/>
      <c r="R823" s="178"/>
      <c r="S823" s="178"/>
      <c r="T823" s="178"/>
      <c r="U823" s="178"/>
      <c r="V823" s="178"/>
      <c r="W823" s="178"/>
      <c r="X823" s="178"/>
      <c r="Y823" s="178"/>
      <c r="Z823" s="178"/>
      <c r="AA823" s="178"/>
      <c r="AB823" s="178"/>
      <c r="AC823" s="178"/>
      <c r="AD823" s="178"/>
      <c r="AE823" s="178"/>
      <c r="AF823" s="178"/>
      <c r="AG823" s="179"/>
      <c r="AH823" s="133"/>
      <c r="AI823" s="100"/>
      <c r="AM823" s="51"/>
      <c r="AN823" s="53" t="e">
        <f>(H823/D823)*100</f>
        <v>#DIV/0!</v>
      </c>
    </row>
    <row r="824" spans="1:40" ht="12.75" customHeight="1">
      <c r="A824" s="537" t="s">
        <v>29</v>
      </c>
      <c r="B824" s="537"/>
      <c r="C824" s="72">
        <f>SUM(D824:F824)</f>
        <v>8780</v>
      </c>
      <c r="D824" s="73">
        <v>8780</v>
      </c>
      <c r="E824" s="73"/>
      <c r="F824" s="73"/>
      <c r="G824" s="73">
        <v>8779.97933</v>
      </c>
      <c r="H824" s="73">
        <v>8779.97933</v>
      </c>
      <c r="I824" s="541"/>
      <c r="J824" s="548"/>
      <c r="K824" s="541"/>
      <c r="L824" s="549"/>
      <c r="M824" s="554"/>
      <c r="N824" s="542"/>
      <c r="O824" s="553"/>
      <c r="P824" s="177"/>
      <c r="Q824" s="178"/>
      <c r="R824" s="178"/>
      <c r="S824" s="178"/>
      <c r="T824" s="178"/>
      <c r="U824" s="178"/>
      <c r="V824" s="178"/>
      <c r="W824" s="178"/>
      <c r="X824" s="178"/>
      <c r="Y824" s="178"/>
      <c r="Z824" s="178"/>
      <c r="AA824" s="178"/>
      <c r="AB824" s="178"/>
      <c r="AC824" s="178"/>
      <c r="AD824" s="178"/>
      <c r="AE824" s="178"/>
      <c r="AF824" s="178"/>
      <c r="AG824" s="179"/>
      <c r="AH824" s="133"/>
      <c r="AI824" s="100"/>
      <c r="AM824" s="51"/>
      <c r="AN824" s="53">
        <f>(H824/D824)*100</f>
        <v>99.9997645785877</v>
      </c>
    </row>
    <row r="825" spans="1:40" ht="12.75" customHeight="1" hidden="1">
      <c r="A825" s="537" t="s">
        <v>30</v>
      </c>
      <c r="B825" s="537"/>
      <c r="C825" s="72">
        <f>SUM(D825:F825)</f>
        <v>0</v>
      </c>
      <c r="D825" s="73"/>
      <c r="E825" s="73"/>
      <c r="F825" s="73"/>
      <c r="G825" s="73"/>
      <c r="H825" s="73"/>
      <c r="I825" s="541"/>
      <c r="J825" s="548"/>
      <c r="K825" s="541"/>
      <c r="L825" s="171"/>
      <c r="M825" s="181"/>
      <c r="N825" s="542"/>
      <c r="O825" s="553"/>
      <c r="P825" s="177"/>
      <c r="Q825" s="178"/>
      <c r="R825" s="178"/>
      <c r="S825" s="178"/>
      <c r="T825" s="178"/>
      <c r="U825" s="178"/>
      <c r="V825" s="178"/>
      <c r="W825" s="178"/>
      <c r="X825" s="178"/>
      <c r="Y825" s="178"/>
      <c r="Z825" s="178"/>
      <c r="AA825" s="178"/>
      <c r="AB825" s="178"/>
      <c r="AC825" s="178"/>
      <c r="AD825" s="178"/>
      <c r="AE825" s="178"/>
      <c r="AF825" s="178"/>
      <c r="AG825" s="179"/>
      <c r="AH825" s="133"/>
      <c r="AI825" s="100"/>
      <c r="AM825" s="51"/>
      <c r="AN825" s="53" t="e">
        <f>(H825/D825)*100</f>
        <v>#DIV/0!</v>
      </c>
    </row>
    <row r="826" spans="1:40" ht="12.75" customHeight="1" hidden="1">
      <c r="A826" s="537" t="s">
        <v>39</v>
      </c>
      <c r="B826" s="537"/>
      <c r="C826" s="72">
        <f>SUM(D826:F826)</f>
        <v>0</v>
      </c>
      <c r="D826" s="73"/>
      <c r="E826" s="73"/>
      <c r="F826" s="73"/>
      <c r="G826" s="73"/>
      <c r="H826" s="73"/>
      <c r="I826" s="98"/>
      <c r="J826" s="548"/>
      <c r="K826" s="541"/>
      <c r="L826" s="171"/>
      <c r="M826" s="181"/>
      <c r="N826" s="93"/>
      <c r="O826" s="182"/>
      <c r="P826" s="177"/>
      <c r="Q826" s="178"/>
      <c r="R826" s="178"/>
      <c r="S826" s="178"/>
      <c r="T826" s="178"/>
      <c r="U826" s="178"/>
      <c r="V826" s="178"/>
      <c r="W826" s="178"/>
      <c r="X826" s="178"/>
      <c r="Y826" s="178"/>
      <c r="Z826" s="178"/>
      <c r="AA826" s="178"/>
      <c r="AB826" s="178"/>
      <c r="AC826" s="178"/>
      <c r="AD826" s="178"/>
      <c r="AE826" s="178"/>
      <c r="AF826" s="178"/>
      <c r="AG826" s="179"/>
      <c r="AH826" s="133"/>
      <c r="AI826" s="100"/>
      <c r="AM826" s="51"/>
      <c r="AN826" s="53" t="e">
        <f>(H826/D826)*100</f>
        <v>#DIV/0!</v>
      </c>
    </row>
    <row r="827" spans="1:40" ht="12.75" customHeight="1" hidden="1">
      <c r="A827" s="537" t="s">
        <v>40</v>
      </c>
      <c r="B827" s="537"/>
      <c r="C827" s="72">
        <f>SUM(D827:F827)</f>
        <v>0</v>
      </c>
      <c r="D827" s="73"/>
      <c r="E827" s="73"/>
      <c r="F827" s="73"/>
      <c r="G827" s="73"/>
      <c r="H827" s="73"/>
      <c r="I827" s="98"/>
      <c r="J827" s="548"/>
      <c r="K827" s="541"/>
      <c r="L827" s="171"/>
      <c r="M827" s="181"/>
      <c r="N827" s="93"/>
      <c r="O827" s="182"/>
      <c r="P827" s="183"/>
      <c r="Q827" s="184"/>
      <c r="R827" s="184"/>
      <c r="S827" s="184"/>
      <c r="T827" s="184"/>
      <c r="U827" s="184"/>
      <c r="V827" s="184"/>
      <c r="W827" s="184"/>
      <c r="X827" s="184"/>
      <c r="Y827" s="184"/>
      <c r="Z827" s="184"/>
      <c r="AA827" s="184"/>
      <c r="AB827" s="184"/>
      <c r="AC827" s="184"/>
      <c r="AD827" s="184"/>
      <c r="AE827" s="184"/>
      <c r="AF827" s="184"/>
      <c r="AG827" s="185"/>
      <c r="AH827" s="133"/>
      <c r="AI827" s="100"/>
      <c r="AM827" s="51"/>
      <c r="AN827" s="53" t="e">
        <f>(H827/D827)*100</f>
        <v>#DIV/0!</v>
      </c>
    </row>
    <row r="828" spans="1:40" ht="60" customHeight="1">
      <c r="A828" s="70" t="s">
        <v>481</v>
      </c>
      <c r="B828" s="71" t="s">
        <v>482</v>
      </c>
      <c r="C828" s="72"/>
      <c r="D828" s="73"/>
      <c r="E828" s="73"/>
      <c r="F828" s="73"/>
      <c r="G828" s="73"/>
      <c r="H828" s="73"/>
      <c r="I828" s="541" t="s">
        <v>483</v>
      </c>
      <c r="J828" s="548" t="s">
        <v>484</v>
      </c>
      <c r="K828" s="541" t="s">
        <v>485</v>
      </c>
      <c r="L828" s="549" t="s">
        <v>48</v>
      </c>
      <c r="M828" s="554" t="s">
        <v>49</v>
      </c>
      <c r="N828" s="542">
        <v>2190</v>
      </c>
      <c r="O828" s="553"/>
      <c r="P828" s="196" t="s">
        <v>50</v>
      </c>
      <c r="Q828" s="197" t="s">
        <v>50</v>
      </c>
      <c r="R828" s="197" t="s">
        <v>50</v>
      </c>
      <c r="S828" s="197" t="s">
        <v>50</v>
      </c>
      <c r="T828" s="197" t="s">
        <v>50</v>
      </c>
      <c r="U828" s="197" t="s">
        <v>50</v>
      </c>
      <c r="V828" s="197" t="s">
        <v>50</v>
      </c>
      <c r="W828" s="197" t="s">
        <v>50</v>
      </c>
      <c r="X828" s="197" t="s">
        <v>50</v>
      </c>
      <c r="Y828" s="197" t="s">
        <v>50</v>
      </c>
      <c r="Z828" s="197" t="s">
        <v>50</v>
      </c>
      <c r="AA828" s="197" t="s">
        <v>50</v>
      </c>
      <c r="AB828" s="197" t="s">
        <v>50</v>
      </c>
      <c r="AC828" s="197" t="s">
        <v>50</v>
      </c>
      <c r="AD828" s="197" t="s">
        <v>50</v>
      </c>
      <c r="AE828" s="197" t="s">
        <v>50</v>
      </c>
      <c r="AF828" s="197" t="s">
        <v>50</v>
      </c>
      <c r="AG828" s="198" t="s">
        <v>50</v>
      </c>
      <c r="AH828" s="133"/>
      <c r="AI828" s="100"/>
      <c r="AM828" s="51"/>
      <c r="AN828" s="53"/>
    </row>
    <row r="829" spans="1:40" ht="12.75" customHeight="1">
      <c r="A829" s="537" t="s">
        <v>27</v>
      </c>
      <c r="B829" s="537"/>
      <c r="C829" s="72">
        <f aca="true" t="shared" si="115" ref="C829:H829">SUM(C830:C834)</f>
        <v>9476.491839999999</v>
      </c>
      <c r="D829" s="73">
        <f t="shared" si="115"/>
        <v>9476.491839999999</v>
      </c>
      <c r="E829" s="73">
        <f t="shared" si="115"/>
        <v>0</v>
      </c>
      <c r="F829" s="73">
        <f t="shared" si="115"/>
        <v>0</v>
      </c>
      <c r="G829" s="73">
        <f t="shared" si="115"/>
        <v>9476.491839999999</v>
      </c>
      <c r="H829" s="73">
        <f t="shared" si="115"/>
        <v>9476.49184</v>
      </c>
      <c r="I829" s="541"/>
      <c r="J829" s="548"/>
      <c r="K829" s="541"/>
      <c r="L829" s="549"/>
      <c r="M829" s="554"/>
      <c r="N829" s="542"/>
      <c r="O829" s="553"/>
      <c r="P829" s="177"/>
      <c r="Q829" s="178"/>
      <c r="R829" s="178"/>
      <c r="S829" s="178"/>
      <c r="T829" s="178"/>
      <c r="U829" s="178"/>
      <c r="V829" s="178"/>
      <c r="W829" s="178"/>
      <c r="X829" s="178"/>
      <c r="Y829" s="178"/>
      <c r="Z829" s="202"/>
      <c r="AA829" s="202"/>
      <c r="AB829" s="202"/>
      <c r="AC829" s="202"/>
      <c r="AD829" s="202"/>
      <c r="AE829" s="202"/>
      <c r="AF829" s="202"/>
      <c r="AG829" s="203"/>
      <c r="AH829" s="133"/>
      <c r="AI829" s="100"/>
      <c r="AM829" s="51"/>
      <c r="AN829" s="53"/>
    </row>
    <row r="830" spans="1:40" ht="12.75" customHeight="1" hidden="1">
      <c r="A830" s="537" t="s">
        <v>28</v>
      </c>
      <c r="B830" s="537"/>
      <c r="C830" s="72">
        <f>SUM(D830:F830)</f>
        <v>0</v>
      </c>
      <c r="D830" s="73"/>
      <c r="E830" s="73"/>
      <c r="F830" s="73"/>
      <c r="G830" s="73"/>
      <c r="H830" s="73"/>
      <c r="I830" s="541"/>
      <c r="J830" s="548"/>
      <c r="K830" s="541"/>
      <c r="L830" s="549"/>
      <c r="M830" s="554"/>
      <c r="N830" s="542"/>
      <c r="O830" s="553"/>
      <c r="P830" s="177"/>
      <c r="Q830" s="178"/>
      <c r="R830" s="178"/>
      <c r="S830" s="178"/>
      <c r="T830" s="178"/>
      <c r="U830" s="178"/>
      <c r="V830" s="178"/>
      <c r="W830" s="178"/>
      <c r="X830" s="178"/>
      <c r="Y830" s="178"/>
      <c r="Z830" s="202"/>
      <c r="AA830" s="202"/>
      <c r="AB830" s="202"/>
      <c r="AC830" s="202"/>
      <c r="AD830" s="202"/>
      <c r="AE830" s="202"/>
      <c r="AF830" s="202"/>
      <c r="AG830" s="203"/>
      <c r="AH830" s="133"/>
      <c r="AI830" s="100"/>
      <c r="AM830" s="51"/>
      <c r="AN830" s="53" t="e">
        <f>(H830/D830)*100</f>
        <v>#DIV/0!</v>
      </c>
    </row>
    <row r="831" spans="1:40" ht="41.25" customHeight="1">
      <c r="A831" s="537" t="s">
        <v>29</v>
      </c>
      <c r="B831" s="537"/>
      <c r="C831" s="72">
        <f>SUM(D831:F831)</f>
        <v>9476.491839999999</v>
      </c>
      <c r="D831" s="73">
        <f>4600+4876.49184</f>
        <v>9476.491839999999</v>
      </c>
      <c r="E831" s="73"/>
      <c r="F831" s="73"/>
      <c r="G831" s="73">
        <f>4600+4876.49184</f>
        <v>9476.491839999999</v>
      </c>
      <c r="H831" s="73">
        <v>9476.49184</v>
      </c>
      <c r="I831" s="541"/>
      <c r="J831" s="548"/>
      <c r="K831" s="541"/>
      <c r="L831" s="549"/>
      <c r="M831" s="554"/>
      <c r="N831" s="542"/>
      <c r="O831" s="553"/>
      <c r="P831" s="177"/>
      <c r="Q831" s="178"/>
      <c r="R831" s="178"/>
      <c r="S831" s="178"/>
      <c r="T831" s="178"/>
      <c r="U831" s="178"/>
      <c r="V831" s="178"/>
      <c r="W831" s="178"/>
      <c r="X831" s="178"/>
      <c r="Y831" s="178"/>
      <c r="Z831" s="202"/>
      <c r="AA831" s="202"/>
      <c r="AB831" s="202"/>
      <c r="AC831" s="202"/>
      <c r="AD831" s="202"/>
      <c r="AE831" s="202"/>
      <c r="AF831" s="202"/>
      <c r="AG831" s="203"/>
      <c r="AH831" s="133"/>
      <c r="AI831" s="100"/>
      <c r="AM831" s="51"/>
      <c r="AN831" s="53">
        <f>(H831/D831)*100</f>
        <v>100.00000000000003</v>
      </c>
    </row>
    <row r="832" spans="1:40" ht="12.75" customHeight="1" hidden="1">
      <c r="A832" s="537" t="s">
        <v>30</v>
      </c>
      <c r="B832" s="537"/>
      <c r="C832" s="72">
        <f>SUM(D832:F832)</f>
        <v>0</v>
      </c>
      <c r="D832" s="73"/>
      <c r="E832" s="73"/>
      <c r="F832" s="73"/>
      <c r="G832" s="73"/>
      <c r="H832" s="73"/>
      <c r="I832" s="541"/>
      <c r="J832" s="101"/>
      <c r="K832" s="74"/>
      <c r="L832" s="171"/>
      <c r="M832" s="181"/>
      <c r="N832" s="542"/>
      <c r="O832" s="553"/>
      <c r="P832" s="177"/>
      <c r="Q832" s="178"/>
      <c r="R832" s="178"/>
      <c r="S832" s="178"/>
      <c r="T832" s="178"/>
      <c r="U832" s="178"/>
      <c r="V832" s="178"/>
      <c r="W832" s="178"/>
      <c r="X832" s="178"/>
      <c r="Y832" s="178"/>
      <c r="Z832" s="202"/>
      <c r="AA832" s="202"/>
      <c r="AB832" s="202"/>
      <c r="AC832" s="202"/>
      <c r="AD832" s="202"/>
      <c r="AE832" s="202"/>
      <c r="AF832" s="202"/>
      <c r="AG832" s="203"/>
      <c r="AH832" s="133"/>
      <c r="AI832" s="100"/>
      <c r="AM832" s="51"/>
      <c r="AN832" s="53" t="e">
        <f>(H832/D832)*100</f>
        <v>#DIV/0!</v>
      </c>
    </row>
    <row r="833" spans="1:40" ht="12.75" customHeight="1" hidden="1">
      <c r="A833" s="537" t="s">
        <v>39</v>
      </c>
      <c r="B833" s="537"/>
      <c r="C833" s="72">
        <f>SUM(D833:F833)</f>
        <v>0</v>
      </c>
      <c r="D833" s="73"/>
      <c r="E833" s="73"/>
      <c r="F833" s="73"/>
      <c r="G833" s="73"/>
      <c r="H833" s="73"/>
      <c r="I833" s="98"/>
      <c r="J833" s="101"/>
      <c r="K833" s="74"/>
      <c r="L833" s="171"/>
      <c r="M833" s="181"/>
      <c r="N833" s="93"/>
      <c r="O833" s="182"/>
      <c r="P833" s="177"/>
      <c r="Q833" s="178"/>
      <c r="R833" s="178"/>
      <c r="S833" s="178"/>
      <c r="T833" s="178"/>
      <c r="U833" s="178"/>
      <c r="V833" s="178"/>
      <c r="W833" s="178"/>
      <c r="X833" s="178"/>
      <c r="Y833" s="178"/>
      <c r="Z833" s="202"/>
      <c r="AA833" s="202"/>
      <c r="AB833" s="202"/>
      <c r="AC833" s="202"/>
      <c r="AD833" s="202"/>
      <c r="AE833" s="202"/>
      <c r="AF833" s="202"/>
      <c r="AG833" s="203"/>
      <c r="AH833" s="133"/>
      <c r="AI833" s="100"/>
      <c r="AM833" s="51"/>
      <c r="AN833" s="53" t="e">
        <f>(H833/D833)*100</f>
        <v>#DIV/0!</v>
      </c>
    </row>
    <row r="834" spans="1:40" ht="12.75" customHeight="1" hidden="1">
      <c r="A834" s="537" t="s">
        <v>40</v>
      </c>
      <c r="B834" s="537"/>
      <c r="C834" s="72">
        <f>SUM(D834:F834)</f>
        <v>0</v>
      </c>
      <c r="D834" s="73"/>
      <c r="E834" s="73"/>
      <c r="F834" s="73"/>
      <c r="G834" s="73"/>
      <c r="H834" s="73"/>
      <c r="I834" s="98"/>
      <c r="J834" s="101"/>
      <c r="K834" s="74"/>
      <c r="L834" s="171"/>
      <c r="M834" s="181"/>
      <c r="N834" s="93"/>
      <c r="O834" s="182"/>
      <c r="P834" s="183"/>
      <c r="Q834" s="184"/>
      <c r="R834" s="184"/>
      <c r="S834" s="184"/>
      <c r="T834" s="184"/>
      <c r="U834" s="184"/>
      <c r="V834" s="184"/>
      <c r="W834" s="184"/>
      <c r="X834" s="184"/>
      <c r="Y834" s="184"/>
      <c r="Z834" s="204"/>
      <c r="AA834" s="204"/>
      <c r="AB834" s="204"/>
      <c r="AC834" s="204"/>
      <c r="AD834" s="204"/>
      <c r="AE834" s="204"/>
      <c r="AF834" s="204"/>
      <c r="AG834" s="205"/>
      <c r="AH834" s="133"/>
      <c r="AI834" s="100"/>
      <c r="AM834" s="51"/>
      <c r="AN834" s="53" t="e">
        <f>(H834/D834)*100</f>
        <v>#DIV/0!</v>
      </c>
    </row>
    <row r="835" spans="1:40" ht="52.5" customHeight="1">
      <c r="A835" s="70" t="s">
        <v>486</v>
      </c>
      <c r="B835" s="71" t="s">
        <v>487</v>
      </c>
      <c r="C835" s="72"/>
      <c r="D835" s="73"/>
      <c r="E835" s="73"/>
      <c r="F835" s="73"/>
      <c r="G835" s="73"/>
      <c r="H835" s="73"/>
      <c r="I835" s="541" t="s">
        <v>488</v>
      </c>
      <c r="J835" s="548" t="s">
        <v>54</v>
      </c>
      <c r="K835" s="548" t="s">
        <v>489</v>
      </c>
      <c r="L835" s="549" t="s">
        <v>48</v>
      </c>
      <c r="M835" s="554" t="s">
        <v>49</v>
      </c>
      <c r="N835" s="679">
        <v>105801.08755</v>
      </c>
      <c r="O835" s="553"/>
      <c r="P835" s="196"/>
      <c r="Q835" s="197" t="s">
        <v>50</v>
      </c>
      <c r="R835" s="197"/>
      <c r="S835" s="197"/>
      <c r="T835" s="197" t="s">
        <v>50</v>
      </c>
      <c r="U835" s="197"/>
      <c r="V835" s="197"/>
      <c r="W835" s="197" t="s">
        <v>50</v>
      </c>
      <c r="X835" s="197"/>
      <c r="Y835" s="197"/>
      <c r="Z835" s="197" t="s">
        <v>50</v>
      </c>
      <c r="AA835" s="197" t="s">
        <v>50</v>
      </c>
      <c r="AB835" s="197" t="s">
        <v>50</v>
      </c>
      <c r="AC835" s="197" t="s">
        <v>50</v>
      </c>
      <c r="AD835" s="197" t="s">
        <v>50</v>
      </c>
      <c r="AE835" s="197" t="s">
        <v>50</v>
      </c>
      <c r="AF835" s="197" t="s">
        <v>50</v>
      </c>
      <c r="AG835" s="198" t="s">
        <v>50</v>
      </c>
      <c r="AH835" s="133"/>
      <c r="AI835" s="100"/>
      <c r="AM835" s="51"/>
      <c r="AN835" s="53"/>
    </row>
    <row r="836" spans="1:40" ht="54.75" customHeight="1">
      <c r="A836" s="537" t="s">
        <v>27</v>
      </c>
      <c r="B836" s="537"/>
      <c r="C836" s="72">
        <f aca="true" t="shared" si="116" ref="C836:H836">SUM(C837:C841)</f>
        <v>104435.62516</v>
      </c>
      <c r="D836" s="73">
        <f t="shared" si="116"/>
        <v>104435.62516</v>
      </c>
      <c r="E836" s="73">
        <f t="shared" si="116"/>
        <v>0</v>
      </c>
      <c r="F836" s="73">
        <f t="shared" si="116"/>
        <v>0</v>
      </c>
      <c r="G836" s="73">
        <f t="shared" si="116"/>
        <v>104407.07715</v>
      </c>
      <c r="H836" s="73">
        <f t="shared" si="116"/>
        <v>105801.08755</v>
      </c>
      <c r="I836" s="541"/>
      <c r="J836" s="548"/>
      <c r="K836" s="548"/>
      <c r="L836" s="549"/>
      <c r="M836" s="554"/>
      <c r="N836" s="680"/>
      <c r="O836" s="553"/>
      <c r="P836" s="177"/>
      <c r="Q836" s="178"/>
      <c r="R836" s="178"/>
      <c r="S836" s="178"/>
      <c r="T836" s="178"/>
      <c r="U836" s="178"/>
      <c r="V836" s="178"/>
      <c r="W836" s="178"/>
      <c r="X836" s="178"/>
      <c r="Y836" s="178"/>
      <c r="Z836" s="178"/>
      <c r="AA836" s="178"/>
      <c r="AB836" s="178"/>
      <c r="AC836" s="178"/>
      <c r="AD836" s="178"/>
      <c r="AE836" s="178"/>
      <c r="AF836" s="178"/>
      <c r="AG836" s="179"/>
      <c r="AH836" s="133"/>
      <c r="AI836" s="100"/>
      <c r="AM836" s="51"/>
      <c r="AN836" s="53"/>
    </row>
    <row r="837" spans="1:40" ht="12.75" customHeight="1" hidden="1">
      <c r="A837" s="537" t="s">
        <v>28</v>
      </c>
      <c r="B837" s="537"/>
      <c r="C837" s="72">
        <f>SUM(D837:F837)</f>
        <v>0</v>
      </c>
      <c r="D837" s="73"/>
      <c r="E837" s="73"/>
      <c r="F837" s="73"/>
      <c r="G837" s="73"/>
      <c r="H837" s="73"/>
      <c r="I837" s="541"/>
      <c r="J837" s="548"/>
      <c r="K837" s="548"/>
      <c r="L837" s="549"/>
      <c r="M837" s="554"/>
      <c r="N837" s="680"/>
      <c r="O837" s="553"/>
      <c r="P837" s="177"/>
      <c r="Q837" s="178"/>
      <c r="R837" s="178"/>
      <c r="S837" s="178"/>
      <c r="T837" s="178"/>
      <c r="U837" s="178"/>
      <c r="V837" s="178"/>
      <c r="W837" s="178"/>
      <c r="X837" s="178"/>
      <c r="Y837" s="178"/>
      <c r="Z837" s="178"/>
      <c r="AA837" s="178"/>
      <c r="AB837" s="178"/>
      <c r="AC837" s="178"/>
      <c r="AD837" s="178"/>
      <c r="AE837" s="178"/>
      <c r="AF837" s="178"/>
      <c r="AG837" s="179"/>
      <c r="AH837" s="133"/>
      <c r="AI837" s="100"/>
      <c r="AM837" s="51"/>
      <c r="AN837" s="53" t="e">
        <f>(H837/D837)*100</f>
        <v>#DIV/0!</v>
      </c>
    </row>
    <row r="838" spans="1:40" ht="12" customHeight="1">
      <c r="A838" s="537" t="s">
        <v>29</v>
      </c>
      <c r="B838" s="537"/>
      <c r="C838" s="72">
        <f>SUM(D838:F838)</f>
        <v>104435.62516</v>
      </c>
      <c r="D838" s="73">
        <v>104435.62516</v>
      </c>
      <c r="E838" s="73"/>
      <c r="F838" s="73"/>
      <c r="G838" s="73">
        <v>104407.07715</v>
      </c>
      <c r="H838" s="73">
        <v>105801.08755</v>
      </c>
      <c r="I838" s="541"/>
      <c r="J838" s="548"/>
      <c r="K838" s="548"/>
      <c r="L838" s="549"/>
      <c r="M838" s="554"/>
      <c r="N838" s="680"/>
      <c r="O838" s="553"/>
      <c r="P838" s="177"/>
      <c r="Q838" s="178"/>
      <c r="R838" s="178"/>
      <c r="S838" s="178"/>
      <c r="T838" s="178"/>
      <c r="U838" s="178"/>
      <c r="V838" s="178"/>
      <c r="W838" s="178"/>
      <c r="X838" s="178"/>
      <c r="Y838" s="178"/>
      <c r="Z838" s="178"/>
      <c r="AA838" s="178"/>
      <c r="AB838" s="178"/>
      <c r="AC838" s="178"/>
      <c r="AD838" s="178"/>
      <c r="AE838" s="178"/>
      <c r="AF838" s="178"/>
      <c r="AG838" s="179"/>
      <c r="AH838" s="133"/>
      <c r="AI838" s="100"/>
      <c r="AM838" s="51"/>
      <c r="AN838" s="53">
        <f>(H838/D838)*100</f>
        <v>101.30746800998993</v>
      </c>
    </row>
    <row r="839" spans="1:40" ht="12.75" customHeight="1">
      <c r="A839" s="537" t="s">
        <v>30</v>
      </c>
      <c r="B839" s="537"/>
      <c r="C839" s="72">
        <f>SUM(D839:F839)</f>
        <v>0</v>
      </c>
      <c r="D839" s="73"/>
      <c r="E839" s="73"/>
      <c r="F839" s="73"/>
      <c r="G839" s="73"/>
      <c r="H839" s="73"/>
      <c r="I839" s="541"/>
      <c r="J839" s="548"/>
      <c r="K839" s="548"/>
      <c r="L839" s="549"/>
      <c r="M839" s="554"/>
      <c r="N839" s="680"/>
      <c r="O839" s="553"/>
      <c r="P839" s="177"/>
      <c r="Q839" s="178"/>
      <c r="R839" s="178"/>
      <c r="S839" s="178"/>
      <c r="T839" s="178"/>
      <c r="U839" s="178"/>
      <c r="V839" s="178"/>
      <c r="W839" s="178"/>
      <c r="X839" s="178"/>
      <c r="Y839" s="178"/>
      <c r="Z839" s="178"/>
      <c r="AA839" s="178"/>
      <c r="AB839" s="178"/>
      <c r="AC839" s="178"/>
      <c r="AD839" s="178"/>
      <c r="AE839" s="178"/>
      <c r="AF839" s="178"/>
      <c r="AG839" s="179"/>
      <c r="AH839" s="133"/>
      <c r="AI839" s="100"/>
      <c r="AM839" s="51"/>
      <c r="AN839" s="53"/>
    </row>
    <row r="840" spans="1:40" ht="12.75" customHeight="1">
      <c r="A840" s="537" t="s">
        <v>39</v>
      </c>
      <c r="B840" s="537"/>
      <c r="C840" s="72">
        <f>SUM(D840:F840)</f>
        <v>0</v>
      </c>
      <c r="D840" s="73"/>
      <c r="E840" s="73"/>
      <c r="F840" s="73"/>
      <c r="G840" s="73"/>
      <c r="H840" s="73"/>
      <c r="I840" s="181"/>
      <c r="J840" s="548"/>
      <c r="K840" s="548"/>
      <c r="L840" s="549"/>
      <c r="M840" s="554"/>
      <c r="N840" s="681"/>
      <c r="O840" s="553"/>
      <c r="P840" s="177"/>
      <c r="Q840" s="178"/>
      <c r="R840" s="178"/>
      <c r="S840" s="178"/>
      <c r="T840" s="178"/>
      <c r="U840" s="178"/>
      <c r="V840" s="178"/>
      <c r="W840" s="178"/>
      <c r="X840" s="178"/>
      <c r="Y840" s="178"/>
      <c r="Z840" s="178"/>
      <c r="AA840" s="178"/>
      <c r="AB840" s="178"/>
      <c r="AC840" s="178"/>
      <c r="AD840" s="178"/>
      <c r="AE840" s="178"/>
      <c r="AF840" s="178"/>
      <c r="AG840" s="179"/>
      <c r="AH840" s="133"/>
      <c r="AI840" s="100"/>
      <c r="AM840" s="51"/>
      <c r="AN840" s="53"/>
    </row>
    <row r="841" spans="1:40" ht="12.75" customHeight="1">
      <c r="A841" s="537" t="s">
        <v>40</v>
      </c>
      <c r="B841" s="537"/>
      <c r="C841" s="72">
        <f>SUM(D841:F841)</f>
        <v>0</v>
      </c>
      <c r="D841" s="73"/>
      <c r="E841" s="73"/>
      <c r="F841" s="73"/>
      <c r="G841" s="73"/>
      <c r="H841" s="73"/>
      <c r="I841" s="181"/>
      <c r="J841" s="548"/>
      <c r="K841" s="548"/>
      <c r="L841" s="549"/>
      <c r="M841" s="554"/>
      <c r="N841" s="682"/>
      <c r="O841" s="553"/>
      <c r="P841" s="183"/>
      <c r="Q841" s="184"/>
      <c r="R841" s="184"/>
      <c r="S841" s="184"/>
      <c r="T841" s="184"/>
      <c r="U841" s="184"/>
      <c r="V841" s="184"/>
      <c r="W841" s="184"/>
      <c r="X841" s="184"/>
      <c r="Y841" s="184"/>
      <c r="Z841" s="184"/>
      <c r="AA841" s="184"/>
      <c r="AB841" s="184"/>
      <c r="AC841" s="184"/>
      <c r="AD841" s="184"/>
      <c r="AE841" s="184"/>
      <c r="AF841" s="184"/>
      <c r="AG841" s="185"/>
      <c r="AH841" s="133"/>
      <c r="AI841" s="100"/>
      <c r="AM841" s="51"/>
      <c r="AN841" s="53"/>
    </row>
    <row r="842" spans="1:40" ht="31.5" customHeight="1">
      <c r="A842" s="70" t="s">
        <v>490</v>
      </c>
      <c r="B842" s="71" t="s">
        <v>491</v>
      </c>
      <c r="C842" s="72"/>
      <c r="D842" s="73"/>
      <c r="E842" s="73"/>
      <c r="F842" s="73"/>
      <c r="G842" s="73"/>
      <c r="H842" s="73"/>
      <c r="I842" s="541" t="s">
        <v>492</v>
      </c>
      <c r="J842" s="548" t="s">
        <v>54</v>
      </c>
      <c r="K842" s="541"/>
      <c r="L842" s="549"/>
      <c r="M842" s="554"/>
      <c r="N842" s="679">
        <f>N849</f>
        <v>11792.223</v>
      </c>
      <c r="O842" s="543"/>
      <c r="P842" s="199"/>
      <c r="Q842" s="200"/>
      <c r="R842" s="197" t="s">
        <v>50</v>
      </c>
      <c r="S842" s="197" t="s">
        <v>50</v>
      </c>
      <c r="T842" s="197" t="s">
        <v>50</v>
      </c>
      <c r="U842" s="197" t="s">
        <v>50</v>
      </c>
      <c r="V842" s="197" t="s">
        <v>50</v>
      </c>
      <c r="W842" s="197" t="s">
        <v>50</v>
      </c>
      <c r="X842" s="197" t="s">
        <v>50</v>
      </c>
      <c r="Y842" s="197" t="s">
        <v>50</v>
      </c>
      <c r="Z842" s="200"/>
      <c r="AA842" s="200"/>
      <c r="AB842" s="200"/>
      <c r="AC842" s="200"/>
      <c r="AD842" s="200"/>
      <c r="AE842" s="200"/>
      <c r="AF842" s="200"/>
      <c r="AG842" s="201"/>
      <c r="AH842" s="133"/>
      <c r="AI842" s="100"/>
      <c r="AM842" s="51"/>
      <c r="AN842" s="53"/>
    </row>
    <row r="843" spans="1:40" ht="54.75" customHeight="1">
      <c r="A843" s="537" t="s">
        <v>27</v>
      </c>
      <c r="B843" s="537"/>
      <c r="C843" s="72">
        <f aca="true" t="shared" si="117" ref="C843:H843">SUM(C844:C848)</f>
        <v>11792.223</v>
      </c>
      <c r="D843" s="73">
        <f t="shared" si="117"/>
        <v>11792.223</v>
      </c>
      <c r="E843" s="73">
        <f t="shared" si="117"/>
        <v>0</v>
      </c>
      <c r="F843" s="73">
        <f t="shared" si="117"/>
        <v>0</v>
      </c>
      <c r="G843" s="73">
        <f t="shared" si="117"/>
        <v>11792.223</v>
      </c>
      <c r="H843" s="73">
        <f t="shared" si="117"/>
        <v>11792.223</v>
      </c>
      <c r="I843" s="541"/>
      <c r="J843" s="548"/>
      <c r="K843" s="541"/>
      <c r="L843" s="549"/>
      <c r="M843" s="554"/>
      <c r="N843" s="680"/>
      <c r="O843" s="543"/>
      <c r="P843" s="177"/>
      <c r="Q843" s="178"/>
      <c r="R843" s="178"/>
      <c r="S843" s="178"/>
      <c r="T843" s="178"/>
      <c r="U843" s="178"/>
      <c r="V843" s="178"/>
      <c r="W843" s="178"/>
      <c r="X843" s="178"/>
      <c r="Y843" s="178"/>
      <c r="Z843" s="178"/>
      <c r="AA843" s="178"/>
      <c r="AB843" s="178"/>
      <c r="AC843" s="178"/>
      <c r="AD843" s="178"/>
      <c r="AE843" s="178"/>
      <c r="AF843" s="178"/>
      <c r="AG843" s="179"/>
      <c r="AH843" s="133"/>
      <c r="AI843" s="100"/>
      <c r="AM843" s="51"/>
      <c r="AN843" s="53"/>
    </row>
    <row r="844" spans="1:40" ht="12.75" customHeight="1">
      <c r="A844" s="537" t="s">
        <v>28</v>
      </c>
      <c r="B844" s="537"/>
      <c r="C844" s="72">
        <f>SUM(D844:F844)</f>
        <v>0</v>
      </c>
      <c r="D844" s="73"/>
      <c r="E844" s="73"/>
      <c r="F844" s="73"/>
      <c r="G844" s="73"/>
      <c r="H844" s="73"/>
      <c r="I844" s="541"/>
      <c r="J844" s="548"/>
      <c r="K844" s="541"/>
      <c r="L844" s="549"/>
      <c r="M844" s="554"/>
      <c r="N844" s="680"/>
      <c r="O844" s="543"/>
      <c r="P844" s="177"/>
      <c r="Q844" s="178"/>
      <c r="R844" s="178"/>
      <c r="S844" s="178"/>
      <c r="T844" s="178"/>
      <c r="U844" s="178"/>
      <c r="V844" s="178"/>
      <c r="W844" s="178"/>
      <c r="X844" s="178"/>
      <c r="Y844" s="178"/>
      <c r="Z844" s="178"/>
      <c r="AA844" s="178"/>
      <c r="AB844" s="178"/>
      <c r="AC844" s="178"/>
      <c r="AD844" s="178"/>
      <c r="AE844" s="178"/>
      <c r="AF844" s="178"/>
      <c r="AG844" s="179"/>
      <c r="AH844" s="133"/>
      <c r="AI844" s="100"/>
      <c r="AM844" s="51"/>
      <c r="AN844" s="53"/>
    </row>
    <row r="845" spans="1:40" ht="12.75" customHeight="1">
      <c r="A845" s="537" t="s">
        <v>29</v>
      </c>
      <c r="B845" s="537"/>
      <c r="C845" s="72">
        <f>SUM(D845:F845)</f>
        <v>11792.223</v>
      </c>
      <c r="D845" s="73">
        <f>D852+D857</f>
        <v>11792.223</v>
      </c>
      <c r="E845" s="73">
        <f>E852+E857</f>
        <v>0</v>
      </c>
      <c r="F845" s="73">
        <f>F852+F857</f>
        <v>0</v>
      </c>
      <c r="G845" s="73">
        <f>G852+G857</f>
        <v>11792.223</v>
      </c>
      <c r="H845" s="73">
        <f>H852+H857</f>
        <v>11792.223</v>
      </c>
      <c r="I845" s="541"/>
      <c r="J845" s="548"/>
      <c r="K845" s="541"/>
      <c r="L845" s="549"/>
      <c r="M845" s="554"/>
      <c r="N845" s="680"/>
      <c r="O845" s="543"/>
      <c r="P845" s="177"/>
      <c r="Q845" s="178"/>
      <c r="R845" s="178"/>
      <c r="S845" s="178"/>
      <c r="T845" s="178"/>
      <c r="U845" s="178"/>
      <c r="V845" s="178"/>
      <c r="W845" s="178"/>
      <c r="X845" s="178"/>
      <c r="Y845" s="178"/>
      <c r="Z845" s="178"/>
      <c r="AA845" s="178"/>
      <c r="AB845" s="178"/>
      <c r="AC845" s="178"/>
      <c r="AD845" s="178"/>
      <c r="AE845" s="178"/>
      <c r="AF845" s="178"/>
      <c r="AG845" s="179"/>
      <c r="AH845" s="133"/>
      <c r="AI845" s="100"/>
      <c r="AM845" s="51"/>
      <c r="AN845" s="53">
        <f>(H845/D845)*100</f>
        <v>100</v>
      </c>
    </row>
    <row r="846" spans="1:40" ht="12.75" customHeight="1">
      <c r="A846" s="537" t="s">
        <v>30</v>
      </c>
      <c r="B846" s="537"/>
      <c r="C846" s="72">
        <f>SUM(D846:F846)</f>
        <v>0</v>
      </c>
      <c r="D846" s="73"/>
      <c r="E846" s="73"/>
      <c r="F846" s="73"/>
      <c r="G846" s="73"/>
      <c r="H846" s="73"/>
      <c r="I846" s="541"/>
      <c r="J846" s="548"/>
      <c r="K846" s="541"/>
      <c r="L846" s="549"/>
      <c r="M846" s="554"/>
      <c r="N846" s="680"/>
      <c r="O846" s="543"/>
      <c r="P846" s="177"/>
      <c r="Q846" s="178"/>
      <c r="R846" s="178"/>
      <c r="S846" s="178"/>
      <c r="T846" s="178"/>
      <c r="U846" s="178"/>
      <c r="V846" s="178"/>
      <c r="W846" s="178"/>
      <c r="X846" s="178"/>
      <c r="Y846" s="178"/>
      <c r="Z846" s="178"/>
      <c r="AA846" s="178"/>
      <c r="AB846" s="178"/>
      <c r="AC846" s="178"/>
      <c r="AD846" s="178"/>
      <c r="AE846" s="178"/>
      <c r="AF846" s="178"/>
      <c r="AG846" s="179"/>
      <c r="AH846" s="133"/>
      <c r="AI846" s="100"/>
      <c r="AM846" s="51"/>
      <c r="AN846" s="53"/>
    </row>
    <row r="847" spans="1:40" ht="12.75" customHeight="1">
      <c r="A847" s="537" t="s">
        <v>39</v>
      </c>
      <c r="B847" s="537"/>
      <c r="C847" s="72">
        <f>SUM(D847:F847)</f>
        <v>0</v>
      </c>
      <c r="D847" s="73"/>
      <c r="E847" s="73"/>
      <c r="F847" s="73"/>
      <c r="G847" s="73"/>
      <c r="H847" s="73"/>
      <c r="I847" s="541"/>
      <c r="J847" s="548"/>
      <c r="K847" s="541"/>
      <c r="L847" s="549"/>
      <c r="M847" s="554"/>
      <c r="N847" s="680"/>
      <c r="O847" s="543"/>
      <c r="P847" s="177"/>
      <c r="Q847" s="178"/>
      <c r="R847" s="178"/>
      <c r="S847" s="178"/>
      <c r="T847" s="178"/>
      <c r="U847" s="178"/>
      <c r="V847" s="178"/>
      <c r="W847" s="178"/>
      <c r="X847" s="178"/>
      <c r="Y847" s="178"/>
      <c r="Z847" s="178"/>
      <c r="AA847" s="178"/>
      <c r="AB847" s="178"/>
      <c r="AC847" s="178"/>
      <c r="AD847" s="178"/>
      <c r="AE847" s="178"/>
      <c r="AF847" s="178"/>
      <c r="AG847" s="179"/>
      <c r="AH847" s="133"/>
      <c r="AI847" s="100"/>
      <c r="AM847" s="51"/>
      <c r="AN847" s="53"/>
    </row>
    <row r="848" spans="1:40" ht="12.75" customHeight="1">
      <c r="A848" s="537" t="s">
        <v>40</v>
      </c>
      <c r="B848" s="537"/>
      <c r="C848" s="72">
        <f>SUM(D848:F848)</f>
        <v>0</v>
      </c>
      <c r="D848" s="73"/>
      <c r="E848" s="73"/>
      <c r="F848" s="73"/>
      <c r="G848" s="73"/>
      <c r="H848" s="73"/>
      <c r="I848" s="541"/>
      <c r="J848" s="548"/>
      <c r="K848" s="541"/>
      <c r="L848" s="549"/>
      <c r="M848" s="554"/>
      <c r="N848" s="683"/>
      <c r="O848" s="543"/>
      <c r="P848" s="183"/>
      <c r="Q848" s="184"/>
      <c r="R848" s="184"/>
      <c r="S848" s="184"/>
      <c r="T848" s="184"/>
      <c r="U848" s="184"/>
      <c r="V848" s="184"/>
      <c r="W848" s="184"/>
      <c r="X848" s="184"/>
      <c r="Y848" s="184"/>
      <c r="Z848" s="184"/>
      <c r="AA848" s="184"/>
      <c r="AB848" s="184"/>
      <c r="AC848" s="184"/>
      <c r="AD848" s="184"/>
      <c r="AE848" s="184"/>
      <c r="AF848" s="184"/>
      <c r="AG848" s="185"/>
      <c r="AH848" s="133"/>
      <c r="AI848" s="100"/>
      <c r="AM848" s="51"/>
      <c r="AN848" s="53"/>
    </row>
    <row r="849" spans="1:40" ht="48.75" customHeight="1">
      <c r="A849" s="140" t="s">
        <v>493</v>
      </c>
      <c r="B849" s="89" t="s">
        <v>494</v>
      </c>
      <c r="C849" s="72"/>
      <c r="D849" s="73"/>
      <c r="E849" s="73"/>
      <c r="F849" s="73"/>
      <c r="G849" s="73"/>
      <c r="H849" s="73"/>
      <c r="I849" s="98"/>
      <c r="J849" s="548" t="s">
        <v>37</v>
      </c>
      <c r="K849" s="541" t="s">
        <v>494</v>
      </c>
      <c r="L849" s="549" t="s">
        <v>48</v>
      </c>
      <c r="M849" s="554" t="s">
        <v>495</v>
      </c>
      <c r="N849" s="684">
        <v>11792.223</v>
      </c>
      <c r="O849" s="543"/>
      <c r="P849" s="206"/>
      <c r="Q849" s="207"/>
      <c r="R849" s="207"/>
      <c r="S849" s="207"/>
      <c r="T849" s="207"/>
      <c r="U849" s="207"/>
      <c r="V849" s="207"/>
      <c r="W849" s="207"/>
      <c r="X849" s="207"/>
      <c r="Y849" s="207"/>
      <c r="Z849" s="207"/>
      <c r="AA849" s="207"/>
      <c r="AB849" s="207"/>
      <c r="AC849" s="207"/>
      <c r="AD849" s="207"/>
      <c r="AE849" s="207"/>
      <c r="AF849" s="207"/>
      <c r="AG849" s="208"/>
      <c r="AH849" s="133"/>
      <c r="AI849" s="100"/>
      <c r="AM849" s="51"/>
      <c r="AN849" s="53"/>
    </row>
    <row r="850" spans="1:40" ht="12.75" customHeight="1">
      <c r="A850" s="537" t="s">
        <v>27</v>
      </c>
      <c r="B850" s="537"/>
      <c r="C850" s="72"/>
      <c r="D850" s="73">
        <f>SUM(D851:D853)</f>
        <v>11792.223</v>
      </c>
      <c r="E850" s="73">
        <f>SUM(E851:E853)</f>
        <v>0</v>
      </c>
      <c r="F850" s="73">
        <f>SUM(F851:F853)</f>
        <v>0</v>
      </c>
      <c r="G850" s="73">
        <f>SUM(G851:G853)</f>
        <v>11792.223</v>
      </c>
      <c r="H850" s="73">
        <f>SUM(H851:H853)</f>
        <v>11792.223</v>
      </c>
      <c r="I850" s="98"/>
      <c r="J850" s="548"/>
      <c r="K850" s="541"/>
      <c r="L850" s="549"/>
      <c r="M850" s="554"/>
      <c r="N850" s="680"/>
      <c r="O850" s="543"/>
      <c r="P850" s="206"/>
      <c r="Q850" s="207"/>
      <c r="R850" s="207"/>
      <c r="S850" s="207"/>
      <c r="T850" s="207"/>
      <c r="U850" s="207"/>
      <c r="V850" s="207"/>
      <c r="W850" s="207"/>
      <c r="X850" s="207"/>
      <c r="Y850" s="207"/>
      <c r="Z850" s="207"/>
      <c r="AA850" s="207"/>
      <c r="AB850" s="207"/>
      <c r="AC850" s="207"/>
      <c r="AD850" s="207"/>
      <c r="AE850" s="207"/>
      <c r="AF850" s="207"/>
      <c r="AG850" s="208"/>
      <c r="AH850" s="133"/>
      <c r="AI850" s="100"/>
      <c r="AM850" s="51"/>
      <c r="AN850" s="53"/>
    </row>
    <row r="851" spans="1:40" ht="12" customHeight="1">
      <c r="A851" s="537" t="s">
        <v>28</v>
      </c>
      <c r="B851" s="537"/>
      <c r="C851" s="72"/>
      <c r="D851" s="73"/>
      <c r="E851" s="73"/>
      <c r="F851" s="73"/>
      <c r="G851" s="73"/>
      <c r="H851" s="73"/>
      <c r="I851" s="98"/>
      <c r="J851" s="548"/>
      <c r="K851" s="541"/>
      <c r="L851" s="549"/>
      <c r="M851" s="554"/>
      <c r="N851" s="680"/>
      <c r="O851" s="543"/>
      <c r="P851" s="206"/>
      <c r="Q851" s="207"/>
      <c r="R851" s="207"/>
      <c r="S851" s="207"/>
      <c r="T851" s="207"/>
      <c r="U851" s="207"/>
      <c r="V851" s="207"/>
      <c r="W851" s="207"/>
      <c r="X851" s="207"/>
      <c r="Y851" s="207"/>
      <c r="Z851" s="207"/>
      <c r="AA851" s="207"/>
      <c r="AB851" s="207"/>
      <c r="AC851" s="207"/>
      <c r="AD851" s="207"/>
      <c r="AE851" s="207"/>
      <c r="AF851" s="207"/>
      <c r="AG851" s="208"/>
      <c r="AH851" s="133"/>
      <c r="AI851" s="100"/>
      <c r="AM851" s="51"/>
      <c r="AN851" s="53"/>
    </row>
    <row r="852" spans="1:40" ht="12.75" customHeight="1">
      <c r="A852" s="537" t="s">
        <v>29</v>
      </c>
      <c r="B852" s="537"/>
      <c r="C852" s="72"/>
      <c r="D852" s="73">
        <v>11792.223</v>
      </c>
      <c r="E852" s="73"/>
      <c r="F852" s="73"/>
      <c r="G852" s="73">
        <v>11792.223</v>
      </c>
      <c r="H852" s="73">
        <v>11792.223</v>
      </c>
      <c r="I852" s="98"/>
      <c r="J852" s="548"/>
      <c r="K852" s="541"/>
      <c r="L852" s="549"/>
      <c r="M852" s="554"/>
      <c r="N852" s="680"/>
      <c r="O852" s="543"/>
      <c r="P852" s="206"/>
      <c r="Q852" s="207"/>
      <c r="R852" s="207"/>
      <c r="S852" s="207"/>
      <c r="T852" s="207"/>
      <c r="U852" s="207"/>
      <c r="V852" s="207"/>
      <c r="W852" s="207"/>
      <c r="X852" s="207"/>
      <c r="Y852" s="207"/>
      <c r="Z852" s="207"/>
      <c r="AA852" s="207"/>
      <c r="AB852" s="207"/>
      <c r="AC852" s="207"/>
      <c r="AD852" s="207"/>
      <c r="AE852" s="207"/>
      <c r="AF852" s="207"/>
      <c r="AG852" s="208"/>
      <c r="AH852" s="133"/>
      <c r="AI852" s="100"/>
      <c r="AM852" s="51"/>
      <c r="AN852" s="53">
        <f>(H852/D852)*100</f>
        <v>100</v>
      </c>
    </row>
    <row r="853" spans="1:40" ht="12.75" customHeight="1">
      <c r="A853" s="537" t="s">
        <v>30</v>
      </c>
      <c r="B853" s="537"/>
      <c r="C853" s="72"/>
      <c r="D853" s="73"/>
      <c r="E853" s="73"/>
      <c r="F853" s="73"/>
      <c r="G853" s="73"/>
      <c r="H853" s="73"/>
      <c r="I853" s="98"/>
      <c r="J853" s="548"/>
      <c r="K853" s="541"/>
      <c r="L853" s="549"/>
      <c r="M853" s="554"/>
      <c r="N853" s="683"/>
      <c r="O853" s="543"/>
      <c r="P853" s="206"/>
      <c r="Q853" s="207"/>
      <c r="R853" s="207"/>
      <c r="S853" s="207"/>
      <c r="T853" s="207"/>
      <c r="U853" s="207"/>
      <c r="V853" s="207"/>
      <c r="W853" s="207"/>
      <c r="X853" s="207"/>
      <c r="Y853" s="207"/>
      <c r="Z853" s="207"/>
      <c r="AA853" s="207"/>
      <c r="AB853" s="207"/>
      <c r="AC853" s="207"/>
      <c r="AD853" s="207"/>
      <c r="AE853" s="207"/>
      <c r="AF853" s="207"/>
      <c r="AG853" s="208"/>
      <c r="AH853" s="133"/>
      <c r="AI853" s="100"/>
      <c r="AM853" s="51"/>
      <c r="AN853" s="53"/>
    </row>
    <row r="854" spans="1:40" ht="12.75" customHeight="1" hidden="1">
      <c r="A854" s="140" t="s">
        <v>496</v>
      </c>
      <c r="B854" s="209" t="s">
        <v>497</v>
      </c>
      <c r="C854" s="72"/>
      <c r="D854" s="73"/>
      <c r="E854" s="73"/>
      <c r="F854" s="73"/>
      <c r="G854" s="73"/>
      <c r="H854" s="73"/>
      <c r="I854" s="109"/>
      <c r="J854" s="548" t="s">
        <v>289</v>
      </c>
      <c r="K854" s="27"/>
      <c r="L854" s="210">
        <v>41791</v>
      </c>
      <c r="M854" s="109" t="s">
        <v>49</v>
      </c>
      <c r="N854" s="93"/>
      <c r="O854" s="165"/>
      <c r="P854" s="206"/>
      <c r="Q854" s="207"/>
      <c r="R854" s="207"/>
      <c r="S854" s="207"/>
      <c r="T854" s="207"/>
      <c r="U854" s="207"/>
      <c r="V854" s="207"/>
      <c r="W854" s="207"/>
      <c r="X854" s="207"/>
      <c r="Y854" s="207"/>
      <c r="Z854" s="207"/>
      <c r="AA854" s="207"/>
      <c r="AB854" s="207"/>
      <c r="AC854" s="207"/>
      <c r="AD854" s="207"/>
      <c r="AE854" s="207"/>
      <c r="AF854" s="207"/>
      <c r="AG854" s="208"/>
      <c r="AH854" s="133"/>
      <c r="AI854" s="100"/>
      <c r="AM854" s="51"/>
      <c r="AN854" s="53"/>
    </row>
    <row r="855" spans="1:40" ht="12.75" customHeight="1" hidden="1">
      <c r="A855" s="537" t="s">
        <v>27</v>
      </c>
      <c r="B855" s="537"/>
      <c r="C855" s="72"/>
      <c r="D855" s="73">
        <f>SUM(D856:D858)</f>
        <v>0</v>
      </c>
      <c r="E855" s="73">
        <f>SUM(E856:E858)</f>
        <v>0</v>
      </c>
      <c r="F855" s="73">
        <f>SUM(F856:F858)</f>
        <v>0</v>
      </c>
      <c r="G855" s="73">
        <f>SUM(G856:G858)</f>
        <v>0</v>
      </c>
      <c r="H855" s="73">
        <f>SUM(H856:H858)</f>
        <v>0</v>
      </c>
      <c r="I855" s="109"/>
      <c r="J855" s="548"/>
      <c r="K855" s="27"/>
      <c r="L855" s="27"/>
      <c r="M855" s="109"/>
      <c r="N855" s="93"/>
      <c r="O855" s="165"/>
      <c r="P855" s="206"/>
      <c r="Q855" s="207"/>
      <c r="R855" s="207"/>
      <c r="S855" s="207"/>
      <c r="T855" s="207"/>
      <c r="U855" s="207"/>
      <c r="V855" s="207"/>
      <c r="W855" s="207"/>
      <c r="X855" s="207"/>
      <c r="Y855" s="207"/>
      <c r="Z855" s="207"/>
      <c r="AA855" s="207"/>
      <c r="AB855" s="207"/>
      <c r="AC855" s="207"/>
      <c r="AD855" s="207"/>
      <c r="AE855" s="207"/>
      <c r="AF855" s="207"/>
      <c r="AG855" s="208"/>
      <c r="AH855" s="133"/>
      <c r="AI855" s="100"/>
      <c r="AM855" s="51"/>
      <c r="AN855" s="53"/>
    </row>
    <row r="856" spans="1:40" ht="12.75" customHeight="1" hidden="1">
      <c r="A856" s="537" t="s">
        <v>28</v>
      </c>
      <c r="B856" s="537"/>
      <c r="C856" s="72"/>
      <c r="D856" s="73"/>
      <c r="E856" s="73"/>
      <c r="F856" s="73"/>
      <c r="G856" s="73"/>
      <c r="H856" s="73"/>
      <c r="I856" s="109"/>
      <c r="J856" s="548"/>
      <c r="K856" s="27"/>
      <c r="L856" s="27"/>
      <c r="M856" s="109"/>
      <c r="N856" s="93"/>
      <c r="O856" s="165"/>
      <c r="P856" s="206"/>
      <c r="Q856" s="207"/>
      <c r="R856" s="207"/>
      <c r="S856" s="207"/>
      <c r="T856" s="207"/>
      <c r="U856" s="207"/>
      <c r="V856" s="207"/>
      <c r="W856" s="207"/>
      <c r="X856" s="207"/>
      <c r="Y856" s="207"/>
      <c r="Z856" s="207"/>
      <c r="AA856" s="207"/>
      <c r="AB856" s="207"/>
      <c r="AC856" s="207"/>
      <c r="AD856" s="207"/>
      <c r="AE856" s="207"/>
      <c r="AF856" s="207"/>
      <c r="AG856" s="208"/>
      <c r="AH856" s="133"/>
      <c r="AI856" s="100"/>
      <c r="AM856" s="51"/>
      <c r="AN856" s="53"/>
    </row>
    <row r="857" spans="1:40" ht="12.75" customHeight="1" hidden="1">
      <c r="A857" s="537" t="s">
        <v>29</v>
      </c>
      <c r="B857" s="537"/>
      <c r="C857" s="72"/>
      <c r="D857" s="73">
        <v>0</v>
      </c>
      <c r="E857" s="73"/>
      <c r="F857" s="73"/>
      <c r="G857" s="73">
        <v>0</v>
      </c>
      <c r="H857" s="73">
        <v>0</v>
      </c>
      <c r="I857" s="109"/>
      <c r="J857" s="548"/>
      <c r="K857" s="27"/>
      <c r="L857" s="27"/>
      <c r="M857" s="109"/>
      <c r="N857" s="93"/>
      <c r="O857" s="165"/>
      <c r="P857" s="206"/>
      <c r="Q857" s="207"/>
      <c r="R857" s="207"/>
      <c r="S857" s="207"/>
      <c r="T857" s="207"/>
      <c r="U857" s="207"/>
      <c r="V857" s="207"/>
      <c r="W857" s="207"/>
      <c r="X857" s="207"/>
      <c r="Y857" s="207"/>
      <c r="Z857" s="207"/>
      <c r="AA857" s="207"/>
      <c r="AB857" s="207"/>
      <c r="AC857" s="207"/>
      <c r="AD857" s="207"/>
      <c r="AE857" s="207"/>
      <c r="AF857" s="207"/>
      <c r="AG857" s="208"/>
      <c r="AH857" s="133"/>
      <c r="AI857" s="100"/>
      <c r="AM857" s="51"/>
      <c r="AN857" s="53"/>
    </row>
    <row r="858" spans="1:40" ht="12.75" customHeight="1" hidden="1">
      <c r="A858" s="537" t="s">
        <v>30</v>
      </c>
      <c r="B858" s="537"/>
      <c r="C858" s="72"/>
      <c r="D858" s="73"/>
      <c r="E858" s="73"/>
      <c r="F858" s="73"/>
      <c r="G858" s="73"/>
      <c r="H858" s="73"/>
      <c r="I858" s="109"/>
      <c r="J858" s="548"/>
      <c r="K858" s="27"/>
      <c r="L858" s="27"/>
      <c r="M858" s="109"/>
      <c r="N858" s="93"/>
      <c r="O858" s="165"/>
      <c r="P858" s="206"/>
      <c r="Q858" s="207"/>
      <c r="R858" s="207"/>
      <c r="S858" s="207"/>
      <c r="T858" s="207"/>
      <c r="U858" s="207"/>
      <c r="V858" s="207"/>
      <c r="W858" s="207"/>
      <c r="X858" s="207"/>
      <c r="Y858" s="207"/>
      <c r="Z858" s="207"/>
      <c r="AA858" s="207"/>
      <c r="AB858" s="207"/>
      <c r="AC858" s="207"/>
      <c r="AD858" s="207"/>
      <c r="AE858" s="207"/>
      <c r="AF858" s="207"/>
      <c r="AG858" s="208"/>
      <c r="AH858" s="133"/>
      <c r="AI858" s="100"/>
      <c r="AM858" s="51"/>
      <c r="AN858" s="53"/>
    </row>
    <row r="859" spans="1:40" ht="12.75" customHeight="1" hidden="1">
      <c r="A859" s="64"/>
      <c r="B859" s="209" t="s">
        <v>498</v>
      </c>
      <c r="C859" s="72"/>
      <c r="D859" s="29" t="s">
        <v>34</v>
      </c>
      <c r="E859" s="29"/>
      <c r="F859" s="29"/>
      <c r="G859" s="29" t="s">
        <v>34</v>
      </c>
      <c r="H859" s="29" t="s">
        <v>34</v>
      </c>
      <c r="I859" s="109"/>
      <c r="J859" s="75" t="s">
        <v>289</v>
      </c>
      <c r="K859" s="27"/>
      <c r="L859" s="27" t="s">
        <v>34</v>
      </c>
      <c r="M859" s="109" t="s">
        <v>298</v>
      </c>
      <c r="N859" s="93"/>
      <c r="O859" s="165"/>
      <c r="P859" s="206"/>
      <c r="Q859" s="207"/>
      <c r="R859" s="207"/>
      <c r="S859" s="207"/>
      <c r="T859" s="207"/>
      <c r="U859" s="207"/>
      <c r="V859" s="207"/>
      <c r="W859" s="207"/>
      <c r="X859" s="207"/>
      <c r="Y859" s="207"/>
      <c r="Z859" s="207"/>
      <c r="AA859" s="207"/>
      <c r="AB859" s="207"/>
      <c r="AC859" s="207"/>
      <c r="AD859" s="207"/>
      <c r="AE859" s="207"/>
      <c r="AF859" s="207"/>
      <c r="AG859" s="208"/>
      <c r="AH859" s="133"/>
      <c r="AI859" s="100"/>
      <c r="AM859" s="51"/>
      <c r="AN859" s="53"/>
    </row>
    <row r="860" spans="1:40" ht="51.75" customHeight="1">
      <c r="A860" s="70" t="s">
        <v>499</v>
      </c>
      <c r="B860" s="71" t="s">
        <v>500</v>
      </c>
      <c r="C860" s="72"/>
      <c r="D860" s="73"/>
      <c r="E860" s="73"/>
      <c r="F860" s="73"/>
      <c r="G860" s="73"/>
      <c r="H860" s="73"/>
      <c r="I860" s="98"/>
      <c r="J860" s="548" t="s">
        <v>54</v>
      </c>
      <c r="K860" s="695" t="s">
        <v>1118</v>
      </c>
      <c r="L860" s="549" t="s">
        <v>501</v>
      </c>
      <c r="M860" s="554" t="s">
        <v>49</v>
      </c>
      <c r="N860" s="684">
        <v>6831</v>
      </c>
      <c r="O860" s="543"/>
      <c r="P860" s="211"/>
      <c r="Q860" s="207"/>
      <c r="R860" s="207"/>
      <c r="S860" s="207"/>
      <c r="T860" s="207"/>
      <c r="U860" s="207"/>
      <c r="V860" s="207"/>
      <c r="W860" s="207"/>
      <c r="X860" s="207"/>
      <c r="Y860" s="207"/>
      <c r="Z860" s="207"/>
      <c r="AA860" s="207"/>
      <c r="AB860" s="207"/>
      <c r="AC860" s="207"/>
      <c r="AD860" s="207"/>
      <c r="AE860" s="207"/>
      <c r="AF860" s="207"/>
      <c r="AG860" s="208"/>
      <c r="AH860" s="133"/>
      <c r="AI860" s="100"/>
      <c r="AM860" s="51"/>
      <c r="AN860" s="53"/>
    </row>
    <row r="861" spans="1:40" ht="12.75" customHeight="1">
      <c r="A861" s="537" t="s">
        <v>27</v>
      </c>
      <c r="B861" s="537"/>
      <c r="C861" s="72"/>
      <c r="D861" s="73">
        <f>SUM(D862:D864)</f>
        <v>6800</v>
      </c>
      <c r="E861" s="73">
        <f>SUM(E862:E864)</f>
        <v>0</v>
      </c>
      <c r="F861" s="73">
        <f>SUM(F862:F864)</f>
        <v>0</v>
      </c>
      <c r="G861" s="73">
        <f>SUM(G862:G864)</f>
        <v>6800</v>
      </c>
      <c r="H861" s="73">
        <f>SUM(H862:H864)</f>
        <v>683.1</v>
      </c>
      <c r="I861" s="98"/>
      <c r="J861" s="548"/>
      <c r="K861" s="696"/>
      <c r="L861" s="549"/>
      <c r="M861" s="554"/>
      <c r="N861" s="680"/>
      <c r="O861" s="543"/>
      <c r="P861" s="206"/>
      <c r="Q861" s="207"/>
      <c r="R861" s="207"/>
      <c r="S861" s="207"/>
      <c r="T861" s="207"/>
      <c r="U861" s="207"/>
      <c r="V861" s="207"/>
      <c r="W861" s="207"/>
      <c r="X861" s="207"/>
      <c r="Y861" s="207"/>
      <c r="Z861" s="207"/>
      <c r="AA861" s="207"/>
      <c r="AB861" s="207"/>
      <c r="AC861" s="207"/>
      <c r="AD861" s="207"/>
      <c r="AE861" s="207"/>
      <c r="AF861" s="207"/>
      <c r="AG861" s="208"/>
      <c r="AH861" s="133"/>
      <c r="AI861" s="100"/>
      <c r="AM861" s="51"/>
      <c r="AN861" s="53"/>
    </row>
    <row r="862" spans="1:40" ht="12.75" customHeight="1">
      <c r="A862" s="537" t="s">
        <v>28</v>
      </c>
      <c r="B862" s="537"/>
      <c r="C862" s="72"/>
      <c r="D862" s="73"/>
      <c r="E862" s="73"/>
      <c r="F862" s="73"/>
      <c r="G862" s="73"/>
      <c r="H862" s="73"/>
      <c r="I862" s="98"/>
      <c r="J862" s="548"/>
      <c r="K862" s="696"/>
      <c r="L862" s="549"/>
      <c r="M862" s="554"/>
      <c r="N862" s="680"/>
      <c r="O862" s="543"/>
      <c r="P862" s="206"/>
      <c r="Q862" s="207"/>
      <c r="R862" s="207"/>
      <c r="S862" s="207"/>
      <c r="T862" s="207"/>
      <c r="U862" s="207"/>
      <c r="V862" s="207"/>
      <c r="W862" s="207"/>
      <c r="X862" s="207"/>
      <c r="Y862" s="207"/>
      <c r="Z862" s="207"/>
      <c r="AA862" s="207"/>
      <c r="AB862" s="207"/>
      <c r="AC862" s="207"/>
      <c r="AD862" s="207"/>
      <c r="AE862" s="207"/>
      <c r="AF862" s="207"/>
      <c r="AG862" s="208"/>
      <c r="AH862" s="133"/>
      <c r="AI862" s="100"/>
      <c r="AM862" s="51"/>
      <c r="AN862" s="53"/>
    </row>
    <row r="863" spans="1:40" ht="12.75" customHeight="1">
      <c r="A863" s="537" t="s">
        <v>29</v>
      </c>
      <c r="B863" s="537"/>
      <c r="C863" s="72"/>
      <c r="D863" s="73">
        <v>6800</v>
      </c>
      <c r="E863" s="73"/>
      <c r="F863" s="73"/>
      <c r="G863" s="73">
        <v>6800</v>
      </c>
      <c r="H863" s="73">
        <v>683.1</v>
      </c>
      <c r="I863" s="98"/>
      <c r="J863" s="548"/>
      <c r="K863" s="696"/>
      <c r="L863" s="549"/>
      <c r="M863" s="554"/>
      <c r="N863" s="680"/>
      <c r="O863" s="543"/>
      <c r="P863" s="206"/>
      <c r="Q863" s="207"/>
      <c r="R863" s="207"/>
      <c r="S863" s="207"/>
      <c r="T863" s="207"/>
      <c r="U863" s="207"/>
      <c r="V863" s="207"/>
      <c r="W863" s="207"/>
      <c r="X863" s="207"/>
      <c r="Y863" s="207"/>
      <c r="Z863" s="207"/>
      <c r="AA863" s="207"/>
      <c r="AB863" s="207"/>
      <c r="AC863" s="207"/>
      <c r="AD863" s="207"/>
      <c r="AE863" s="207"/>
      <c r="AF863" s="207"/>
      <c r="AG863" s="208"/>
      <c r="AH863" s="133"/>
      <c r="AI863" s="100"/>
      <c r="AM863" s="51"/>
      <c r="AN863" s="53">
        <f>(H863/D863)*100</f>
        <v>10.045588235294119</v>
      </c>
    </row>
    <row r="864" spans="1:40" ht="12.75" customHeight="1">
      <c r="A864" s="537" t="s">
        <v>30</v>
      </c>
      <c r="B864" s="537"/>
      <c r="C864" s="72"/>
      <c r="D864" s="73"/>
      <c r="E864" s="73"/>
      <c r="F864" s="73"/>
      <c r="G864" s="73"/>
      <c r="H864" s="73"/>
      <c r="I864" s="98"/>
      <c r="J864" s="548"/>
      <c r="K864" s="697"/>
      <c r="L864" s="549"/>
      <c r="M864" s="554"/>
      <c r="N864" s="683"/>
      <c r="O864" s="543"/>
      <c r="P864" s="206"/>
      <c r="Q864" s="207"/>
      <c r="R864" s="207"/>
      <c r="S864" s="207"/>
      <c r="T864" s="207"/>
      <c r="U864" s="207"/>
      <c r="V864" s="207"/>
      <c r="W864" s="207"/>
      <c r="X864" s="207"/>
      <c r="Y864" s="207"/>
      <c r="Z864" s="207"/>
      <c r="AA864" s="207"/>
      <c r="AB864" s="207"/>
      <c r="AC864" s="207"/>
      <c r="AD864" s="207"/>
      <c r="AE864" s="207"/>
      <c r="AF864" s="207"/>
      <c r="AG864" s="208"/>
      <c r="AH864" s="133"/>
      <c r="AI864" s="100"/>
      <c r="AM864" s="51"/>
      <c r="AN864" s="53"/>
    </row>
    <row r="865" spans="1:40" ht="12.75" customHeight="1" hidden="1">
      <c r="A865" s="70" t="s">
        <v>502</v>
      </c>
      <c r="B865" s="71" t="s">
        <v>503</v>
      </c>
      <c r="C865" s="72"/>
      <c r="D865" s="73"/>
      <c r="E865" s="73"/>
      <c r="F865" s="73"/>
      <c r="G865" s="73"/>
      <c r="H865" s="73"/>
      <c r="I865" s="98"/>
      <c r="J865" s="548" t="s">
        <v>114</v>
      </c>
      <c r="K865" s="98"/>
      <c r="L865" s="98"/>
      <c r="M865" s="36"/>
      <c r="N865" s="105">
        <v>5816.37907</v>
      </c>
      <c r="O865" s="182"/>
      <c r="P865" s="211"/>
      <c r="Q865" s="207"/>
      <c r="R865" s="207"/>
      <c r="S865" s="207"/>
      <c r="T865" s="207"/>
      <c r="U865" s="207"/>
      <c r="V865" s="207"/>
      <c r="W865" s="207"/>
      <c r="X865" s="207"/>
      <c r="Y865" s="207"/>
      <c r="Z865" s="207"/>
      <c r="AA865" s="207"/>
      <c r="AB865" s="207"/>
      <c r="AC865" s="207"/>
      <c r="AD865" s="207"/>
      <c r="AE865" s="207"/>
      <c r="AF865" s="207"/>
      <c r="AG865" s="208"/>
      <c r="AH865" s="133"/>
      <c r="AI865" s="100"/>
      <c r="AM865" s="51"/>
      <c r="AN865" s="53"/>
    </row>
    <row r="866" spans="1:40" ht="12.75" customHeight="1" hidden="1">
      <c r="A866" s="537" t="s">
        <v>27</v>
      </c>
      <c r="B866" s="537"/>
      <c r="C866" s="72"/>
      <c r="D866" s="73">
        <f>SUM(D867:D869)</f>
        <v>0</v>
      </c>
      <c r="E866" s="73">
        <f>SUM(E867:E869)</f>
        <v>0</v>
      </c>
      <c r="F866" s="73">
        <f>SUM(F867:F869)</f>
        <v>0</v>
      </c>
      <c r="G866" s="73">
        <f>SUM(G867:G869)</f>
        <v>0</v>
      </c>
      <c r="H866" s="73">
        <f>SUM(H867:H869)</f>
        <v>0</v>
      </c>
      <c r="I866" s="98"/>
      <c r="J866" s="548"/>
      <c r="K866" s="98"/>
      <c r="L866" s="171"/>
      <c r="M866" s="181"/>
      <c r="N866" s="93"/>
      <c r="O866" s="182"/>
      <c r="P866" s="206"/>
      <c r="Q866" s="207"/>
      <c r="R866" s="207"/>
      <c r="S866" s="207"/>
      <c r="T866" s="207"/>
      <c r="U866" s="207"/>
      <c r="V866" s="207"/>
      <c r="W866" s="207"/>
      <c r="X866" s="207"/>
      <c r="Y866" s="207"/>
      <c r="Z866" s="207"/>
      <c r="AA866" s="207"/>
      <c r="AB866" s="207"/>
      <c r="AC866" s="207"/>
      <c r="AD866" s="207"/>
      <c r="AE866" s="207"/>
      <c r="AF866" s="207"/>
      <c r="AG866" s="208"/>
      <c r="AH866" s="133"/>
      <c r="AI866" s="100"/>
      <c r="AM866" s="51"/>
      <c r="AN866" s="53"/>
    </row>
    <row r="867" spans="1:40" ht="12.75" customHeight="1" hidden="1">
      <c r="A867" s="537" t="s">
        <v>28</v>
      </c>
      <c r="B867" s="537"/>
      <c r="C867" s="72"/>
      <c r="D867" s="73"/>
      <c r="E867" s="73"/>
      <c r="F867" s="73"/>
      <c r="G867" s="73"/>
      <c r="H867" s="73"/>
      <c r="I867" s="98"/>
      <c r="J867" s="548"/>
      <c r="K867" s="98"/>
      <c r="L867" s="171"/>
      <c r="M867" s="181"/>
      <c r="N867" s="93"/>
      <c r="O867" s="182"/>
      <c r="P867" s="206"/>
      <c r="Q867" s="207"/>
      <c r="R867" s="207"/>
      <c r="S867" s="207"/>
      <c r="T867" s="207"/>
      <c r="U867" s="207"/>
      <c r="V867" s="207"/>
      <c r="W867" s="207"/>
      <c r="X867" s="207"/>
      <c r="Y867" s="207"/>
      <c r="Z867" s="207"/>
      <c r="AA867" s="207"/>
      <c r="AB867" s="207"/>
      <c r="AC867" s="207"/>
      <c r="AD867" s="207"/>
      <c r="AE867" s="207"/>
      <c r="AF867" s="207"/>
      <c r="AG867" s="208"/>
      <c r="AH867" s="133"/>
      <c r="AI867" s="100"/>
      <c r="AM867" s="51"/>
      <c r="AN867" s="53"/>
    </row>
    <row r="868" spans="1:40" ht="12.75" customHeight="1" hidden="1">
      <c r="A868" s="537" t="s">
        <v>29</v>
      </c>
      <c r="B868" s="537"/>
      <c r="C868" s="72"/>
      <c r="D868" s="73">
        <v>0</v>
      </c>
      <c r="E868" s="73"/>
      <c r="F868" s="73"/>
      <c r="G868" s="73">
        <v>0</v>
      </c>
      <c r="H868" s="73">
        <v>0</v>
      </c>
      <c r="I868" s="98"/>
      <c r="J868" s="548"/>
      <c r="K868" s="98"/>
      <c r="L868" s="171"/>
      <c r="M868" s="181"/>
      <c r="N868" s="93"/>
      <c r="O868" s="182"/>
      <c r="P868" s="206"/>
      <c r="Q868" s="207"/>
      <c r="R868" s="207"/>
      <c r="S868" s="207"/>
      <c r="T868" s="207"/>
      <c r="U868" s="207"/>
      <c r="V868" s="207"/>
      <c r="W868" s="207"/>
      <c r="X868" s="207"/>
      <c r="Y868" s="207"/>
      <c r="Z868" s="207"/>
      <c r="AA868" s="207"/>
      <c r="AB868" s="207"/>
      <c r="AC868" s="207"/>
      <c r="AD868" s="207"/>
      <c r="AE868" s="207"/>
      <c r="AF868" s="207"/>
      <c r="AG868" s="208"/>
      <c r="AH868" s="133"/>
      <c r="AI868" s="100"/>
      <c r="AM868" s="51"/>
      <c r="AN868" s="53"/>
    </row>
    <row r="869" spans="1:40" ht="12.75" customHeight="1" hidden="1">
      <c r="A869" s="537" t="s">
        <v>30</v>
      </c>
      <c r="B869" s="537"/>
      <c r="C869" s="72"/>
      <c r="D869" s="73"/>
      <c r="E869" s="73"/>
      <c r="F869" s="73"/>
      <c r="G869" s="73"/>
      <c r="H869" s="73"/>
      <c r="I869" s="98"/>
      <c r="J869" s="548"/>
      <c r="K869" s="98"/>
      <c r="L869" s="171"/>
      <c r="M869" s="181"/>
      <c r="N869" s="93"/>
      <c r="O869" s="182"/>
      <c r="P869" s="206"/>
      <c r="Q869" s="207"/>
      <c r="R869" s="207"/>
      <c r="S869" s="207"/>
      <c r="T869" s="207"/>
      <c r="U869" s="207"/>
      <c r="V869" s="207"/>
      <c r="W869" s="207"/>
      <c r="X869" s="207"/>
      <c r="Y869" s="207"/>
      <c r="Z869" s="207"/>
      <c r="AA869" s="207"/>
      <c r="AB869" s="207"/>
      <c r="AC869" s="207"/>
      <c r="AD869" s="207"/>
      <c r="AE869" s="207"/>
      <c r="AF869" s="207"/>
      <c r="AG869" s="208"/>
      <c r="AH869" s="133"/>
      <c r="AI869" s="100"/>
      <c r="AM869" s="51"/>
      <c r="AN869" s="53"/>
    </row>
    <row r="870" spans="1:40" ht="12.75" customHeight="1" hidden="1">
      <c r="A870" s="64"/>
      <c r="B870" s="152"/>
      <c r="C870" s="72"/>
      <c r="D870" s="73"/>
      <c r="E870" s="73"/>
      <c r="F870" s="73"/>
      <c r="G870" s="73"/>
      <c r="H870" s="73"/>
      <c r="I870" s="98"/>
      <c r="J870" s="75"/>
      <c r="K870" s="98"/>
      <c r="L870" s="171"/>
      <c r="M870" s="181"/>
      <c r="N870" s="93"/>
      <c r="O870" s="182"/>
      <c r="P870" s="206"/>
      <c r="Q870" s="207"/>
      <c r="R870" s="207"/>
      <c r="S870" s="207"/>
      <c r="T870" s="207"/>
      <c r="U870" s="207"/>
      <c r="V870" s="207"/>
      <c r="W870" s="207"/>
      <c r="X870" s="207"/>
      <c r="Y870" s="207"/>
      <c r="Z870" s="207"/>
      <c r="AA870" s="207"/>
      <c r="AB870" s="207"/>
      <c r="AC870" s="207"/>
      <c r="AD870" s="207"/>
      <c r="AE870" s="207"/>
      <c r="AF870" s="207"/>
      <c r="AG870" s="208"/>
      <c r="AH870" s="133"/>
      <c r="AI870" s="100"/>
      <c r="AM870" s="51"/>
      <c r="AN870" s="53"/>
    </row>
    <row r="871" spans="1:40" ht="36.75" customHeight="1">
      <c r="A871" s="70" t="s">
        <v>504</v>
      </c>
      <c r="B871" s="71" t="s">
        <v>898</v>
      </c>
      <c r="C871" s="193"/>
      <c r="D871" s="194"/>
      <c r="E871" s="194"/>
      <c r="F871" s="194"/>
      <c r="G871" s="194"/>
      <c r="H871" s="194"/>
      <c r="I871" s="181"/>
      <c r="J871" s="541" t="s">
        <v>54</v>
      </c>
      <c r="K871" s="541" t="s">
        <v>505</v>
      </c>
      <c r="L871" s="549"/>
      <c r="M871" s="549"/>
      <c r="N871" s="550">
        <f>N878</f>
        <v>16095.08085</v>
      </c>
      <c r="O871" s="555"/>
      <c r="P871" s="212"/>
      <c r="Q871" s="213"/>
      <c r="R871" s="213"/>
      <c r="S871" s="213"/>
      <c r="T871" s="213"/>
      <c r="U871" s="213"/>
      <c r="V871" s="213"/>
      <c r="W871" s="213"/>
      <c r="X871" s="213"/>
      <c r="Y871" s="213"/>
      <c r="Z871" s="213"/>
      <c r="AA871" s="213"/>
      <c r="AB871" s="213"/>
      <c r="AC871" s="213"/>
      <c r="AD871" s="213"/>
      <c r="AE871" s="213"/>
      <c r="AF871" s="213"/>
      <c r="AG871" s="214"/>
      <c r="AH871" s="133"/>
      <c r="AI871" s="100"/>
      <c r="AM871" s="51"/>
      <c r="AN871" s="53"/>
    </row>
    <row r="872" spans="1:40" ht="90.75" customHeight="1">
      <c r="A872" s="537" t="s">
        <v>27</v>
      </c>
      <c r="B872" s="537"/>
      <c r="C872" s="141">
        <f aca="true" t="shared" si="118" ref="C872:H872">SUM(C873:C877)</f>
        <v>61980.92022</v>
      </c>
      <c r="D872" s="142">
        <f>SUM(D873:D877)</f>
        <v>19764.47078</v>
      </c>
      <c r="E872" s="142">
        <f t="shared" si="118"/>
        <v>21108.22472</v>
      </c>
      <c r="F872" s="142">
        <f t="shared" si="118"/>
        <v>21108.22472</v>
      </c>
      <c r="G872" s="142">
        <f t="shared" si="118"/>
        <v>19522.80601</v>
      </c>
      <c r="H872" s="142">
        <f t="shared" si="118"/>
        <v>19522.80601</v>
      </c>
      <c r="I872" s="181"/>
      <c r="J872" s="541"/>
      <c r="K872" s="541"/>
      <c r="L872" s="549"/>
      <c r="M872" s="549"/>
      <c r="N872" s="550"/>
      <c r="O872" s="555"/>
      <c r="P872" s="177"/>
      <c r="Q872" s="178"/>
      <c r="R872" s="178"/>
      <c r="S872" s="178"/>
      <c r="T872" s="178"/>
      <c r="U872" s="178"/>
      <c r="V872" s="178"/>
      <c r="W872" s="178"/>
      <c r="X872" s="178"/>
      <c r="Y872" s="178"/>
      <c r="Z872" s="178"/>
      <c r="AA872" s="178"/>
      <c r="AB872" s="178"/>
      <c r="AC872" s="178"/>
      <c r="AD872" s="178"/>
      <c r="AE872" s="178"/>
      <c r="AF872" s="178"/>
      <c r="AG872" s="179"/>
      <c r="AH872" s="133"/>
      <c r="AI872" s="100"/>
      <c r="AM872" s="51"/>
      <c r="AN872" s="53"/>
    </row>
    <row r="873" spans="1:40" ht="12.75" customHeight="1" hidden="1">
      <c r="A873" s="537" t="s">
        <v>28</v>
      </c>
      <c r="B873" s="537"/>
      <c r="C873" s="141">
        <f>SUM(D873:F873)</f>
        <v>0</v>
      </c>
      <c r="D873" s="142">
        <f aca="true" t="shared" si="119" ref="D873:H875">D880+D887</f>
        <v>0</v>
      </c>
      <c r="E873" s="142">
        <f t="shared" si="119"/>
        <v>0</v>
      </c>
      <c r="F873" s="142">
        <f t="shared" si="119"/>
        <v>0</v>
      </c>
      <c r="G873" s="142">
        <f t="shared" si="119"/>
        <v>0</v>
      </c>
      <c r="H873" s="142">
        <f t="shared" si="119"/>
        <v>0</v>
      </c>
      <c r="I873" s="181"/>
      <c r="J873" s="541"/>
      <c r="K873" s="541"/>
      <c r="L873" s="549"/>
      <c r="M873" s="549"/>
      <c r="N873" s="550"/>
      <c r="O873" s="555"/>
      <c r="P873" s="177"/>
      <c r="Q873" s="178"/>
      <c r="R873" s="178"/>
      <c r="S873" s="178"/>
      <c r="T873" s="178"/>
      <c r="U873" s="178"/>
      <c r="V873" s="178"/>
      <c r="W873" s="178"/>
      <c r="X873" s="178"/>
      <c r="Y873" s="178"/>
      <c r="Z873" s="178"/>
      <c r="AA873" s="178"/>
      <c r="AB873" s="178"/>
      <c r="AC873" s="178"/>
      <c r="AD873" s="178"/>
      <c r="AE873" s="178"/>
      <c r="AF873" s="178"/>
      <c r="AG873" s="179"/>
      <c r="AH873" s="133"/>
      <c r="AI873" s="100"/>
      <c r="AM873" s="51"/>
      <c r="AN873" s="53"/>
    </row>
    <row r="874" spans="1:40" ht="12.75" customHeight="1">
      <c r="A874" s="537" t="s">
        <v>29</v>
      </c>
      <c r="B874" s="537"/>
      <c r="C874" s="141">
        <f>SUM(D874:F874)</f>
        <v>61980.92022</v>
      </c>
      <c r="D874" s="142">
        <f>D881+D888</f>
        <v>19764.47078</v>
      </c>
      <c r="E874" s="142">
        <f t="shared" si="119"/>
        <v>21108.22472</v>
      </c>
      <c r="F874" s="142">
        <f t="shared" si="119"/>
        <v>21108.22472</v>
      </c>
      <c r="G874" s="142">
        <f t="shared" si="119"/>
        <v>19522.80601</v>
      </c>
      <c r="H874" s="142">
        <f t="shared" si="119"/>
        <v>19522.80601</v>
      </c>
      <c r="I874" s="181"/>
      <c r="J874" s="541"/>
      <c r="K874" s="541"/>
      <c r="L874" s="549"/>
      <c r="M874" s="549"/>
      <c r="N874" s="550"/>
      <c r="O874" s="555"/>
      <c r="P874" s="177"/>
      <c r="Q874" s="178"/>
      <c r="R874" s="178"/>
      <c r="S874" s="178"/>
      <c r="T874" s="178"/>
      <c r="U874" s="178"/>
      <c r="V874" s="178"/>
      <c r="W874" s="178"/>
      <c r="X874" s="178"/>
      <c r="Y874" s="178"/>
      <c r="Z874" s="178"/>
      <c r="AA874" s="178"/>
      <c r="AB874" s="178"/>
      <c r="AC874" s="178"/>
      <c r="AD874" s="178"/>
      <c r="AE874" s="178"/>
      <c r="AF874" s="178"/>
      <c r="AG874" s="179"/>
      <c r="AH874" s="133"/>
      <c r="AI874" s="100"/>
      <c r="AM874" s="51"/>
      <c r="AN874" s="53"/>
    </row>
    <row r="875" spans="1:40" ht="12.75" customHeight="1" hidden="1">
      <c r="A875" s="537" t="s">
        <v>30</v>
      </c>
      <c r="B875" s="537"/>
      <c r="C875" s="141">
        <f>SUM(D875:F875)</f>
        <v>0</v>
      </c>
      <c r="D875" s="142">
        <f t="shared" si="119"/>
        <v>0</v>
      </c>
      <c r="E875" s="142">
        <f t="shared" si="119"/>
        <v>0</v>
      </c>
      <c r="F875" s="142">
        <f t="shared" si="119"/>
        <v>0</v>
      </c>
      <c r="G875" s="142">
        <f t="shared" si="119"/>
        <v>0</v>
      </c>
      <c r="H875" s="142">
        <f t="shared" si="119"/>
        <v>0</v>
      </c>
      <c r="I875" s="181"/>
      <c r="J875" s="541"/>
      <c r="K875" s="541"/>
      <c r="L875" s="171"/>
      <c r="M875" s="181"/>
      <c r="N875" s="550"/>
      <c r="O875" s="555"/>
      <c r="P875" s="177"/>
      <c r="Q875" s="178"/>
      <c r="R875" s="178"/>
      <c r="S875" s="178"/>
      <c r="T875" s="178"/>
      <c r="U875" s="178"/>
      <c r="V875" s="178"/>
      <c r="W875" s="178"/>
      <c r="X875" s="178"/>
      <c r="Y875" s="178"/>
      <c r="Z875" s="178"/>
      <c r="AA875" s="178"/>
      <c r="AB875" s="178"/>
      <c r="AC875" s="178"/>
      <c r="AD875" s="178"/>
      <c r="AE875" s="178"/>
      <c r="AF875" s="178"/>
      <c r="AG875" s="179"/>
      <c r="AH875" s="133"/>
      <c r="AI875" s="100"/>
      <c r="AM875" s="51"/>
      <c r="AN875" s="53" t="e">
        <f>(H875/D875)*100</f>
        <v>#DIV/0!</v>
      </c>
    </row>
    <row r="876" spans="1:40" ht="12.75" customHeight="1" hidden="1">
      <c r="A876" s="537" t="s">
        <v>39</v>
      </c>
      <c r="B876" s="537"/>
      <c r="C876" s="141">
        <f>SUM(D876:F876)</f>
        <v>0</v>
      </c>
      <c r="D876" s="142">
        <f>D883+D890</f>
        <v>0</v>
      </c>
      <c r="E876" s="142"/>
      <c r="F876" s="142"/>
      <c r="G876" s="142"/>
      <c r="H876" s="142"/>
      <c r="I876" s="181"/>
      <c r="J876" s="541"/>
      <c r="K876" s="541"/>
      <c r="L876" s="171"/>
      <c r="M876" s="181"/>
      <c r="N876" s="93"/>
      <c r="O876" s="182"/>
      <c r="P876" s="177"/>
      <c r="Q876" s="178"/>
      <c r="R876" s="178"/>
      <c r="S876" s="178"/>
      <c r="T876" s="178"/>
      <c r="U876" s="178"/>
      <c r="V876" s="178"/>
      <c r="W876" s="178"/>
      <c r="X876" s="178"/>
      <c r="Y876" s="178"/>
      <c r="Z876" s="178"/>
      <c r="AA876" s="178"/>
      <c r="AB876" s="178"/>
      <c r="AC876" s="178"/>
      <c r="AD876" s="178"/>
      <c r="AE876" s="178"/>
      <c r="AF876" s="178"/>
      <c r="AG876" s="179"/>
      <c r="AH876" s="133"/>
      <c r="AI876" s="100"/>
      <c r="AM876" s="51"/>
      <c r="AN876" s="53" t="e">
        <f aca="true" t="shared" si="120" ref="AN876:AN938">(H876/D876)*100</f>
        <v>#DIV/0!</v>
      </c>
    </row>
    <row r="877" spans="1:40" ht="12.75" customHeight="1" hidden="1">
      <c r="A877" s="537" t="s">
        <v>40</v>
      </c>
      <c r="B877" s="537"/>
      <c r="C877" s="141">
        <f>SUM(D877:F877)</f>
        <v>0</v>
      </c>
      <c r="D877" s="142">
        <f>D884+D891</f>
        <v>0</v>
      </c>
      <c r="E877" s="142"/>
      <c r="F877" s="142"/>
      <c r="G877" s="142"/>
      <c r="H877" s="142"/>
      <c r="I877" s="181"/>
      <c r="J877" s="541"/>
      <c r="K877" s="541"/>
      <c r="L877" s="171"/>
      <c r="M877" s="181"/>
      <c r="N877" s="93"/>
      <c r="O877" s="182"/>
      <c r="P877" s="183"/>
      <c r="Q877" s="184"/>
      <c r="R877" s="184"/>
      <c r="S877" s="184"/>
      <c r="T877" s="184"/>
      <c r="U877" s="184"/>
      <c r="V877" s="184"/>
      <c r="W877" s="184"/>
      <c r="X877" s="184"/>
      <c r="Y877" s="184"/>
      <c r="Z877" s="184"/>
      <c r="AA877" s="184"/>
      <c r="AB877" s="184"/>
      <c r="AC877" s="184"/>
      <c r="AD877" s="184"/>
      <c r="AE877" s="184"/>
      <c r="AF877" s="184"/>
      <c r="AG877" s="185"/>
      <c r="AH877" s="133"/>
      <c r="AI877" s="100"/>
      <c r="AM877" s="51"/>
      <c r="AN877" s="53" t="e">
        <f t="shared" si="120"/>
        <v>#DIV/0!</v>
      </c>
    </row>
    <row r="878" spans="1:40" ht="103.5" customHeight="1">
      <c r="A878" s="70" t="s">
        <v>506</v>
      </c>
      <c r="B878" s="71" t="s">
        <v>899</v>
      </c>
      <c r="C878" s="72"/>
      <c r="D878" s="73"/>
      <c r="E878" s="73"/>
      <c r="F878" s="73"/>
      <c r="G878" s="73"/>
      <c r="H878" s="73"/>
      <c r="I878" s="541" t="s">
        <v>507</v>
      </c>
      <c r="J878" s="548" t="s">
        <v>54</v>
      </c>
      <c r="K878" s="541" t="s">
        <v>508</v>
      </c>
      <c r="L878" s="685" t="s">
        <v>48</v>
      </c>
      <c r="M878" s="534" t="s">
        <v>49</v>
      </c>
      <c r="N878" s="542">
        <v>16095.08085</v>
      </c>
      <c r="O878" s="553"/>
      <c r="P878" s="196" t="s">
        <v>50</v>
      </c>
      <c r="Q878" s="197" t="s">
        <v>50</v>
      </c>
      <c r="R878" s="197" t="s">
        <v>50</v>
      </c>
      <c r="S878" s="197" t="s">
        <v>50</v>
      </c>
      <c r="T878" s="197" t="s">
        <v>50</v>
      </c>
      <c r="U878" s="197" t="s">
        <v>50</v>
      </c>
      <c r="V878" s="197" t="s">
        <v>50</v>
      </c>
      <c r="W878" s="197" t="s">
        <v>50</v>
      </c>
      <c r="X878" s="197" t="s">
        <v>50</v>
      </c>
      <c r="Y878" s="197" t="s">
        <v>50</v>
      </c>
      <c r="Z878" s="197" t="s">
        <v>50</v>
      </c>
      <c r="AA878" s="197" t="s">
        <v>50</v>
      </c>
      <c r="AB878" s="197" t="s">
        <v>50</v>
      </c>
      <c r="AC878" s="197" t="s">
        <v>50</v>
      </c>
      <c r="AD878" s="197" t="s">
        <v>50</v>
      </c>
      <c r="AE878" s="197" t="s">
        <v>50</v>
      </c>
      <c r="AF878" s="197" t="s">
        <v>50</v>
      </c>
      <c r="AG878" s="198" t="s">
        <v>50</v>
      </c>
      <c r="AH878" s="133"/>
      <c r="AI878" s="100"/>
      <c r="AM878" s="51"/>
      <c r="AN878" s="53"/>
    </row>
    <row r="879" spans="1:40" ht="90.75" customHeight="1">
      <c r="A879" s="537" t="s">
        <v>27</v>
      </c>
      <c r="B879" s="537"/>
      <c r="C879" s="72">
        <f aca="true" t="shared" si="121" ref="C879:H879">SUM(C880:C884)</f>
        <v>61980.92022</v>
      </c>
      <c r="D879" s="73">
        <f t="shared" si="121"/>
        <v>19764.47078</v>
      </c>
      <c r="E879" s="73">
        <f t="shared" si="121"/>
        <v>21108.22472</v>
      </c>
      <c r="F879" s="73">
        <f t="shared" si="121"/>
        <v>21108.22472</v>
      </c>
      <c r="G879" s="73">
        <f t="shared" si="121"/>
        <v>19522.80601</v>
      </c>
      <c r="H879" s="73">
        <f t="shared" si="121"/>
        <v>19522.80601</v>
      </c>
      <c r="I879" s="541"/>
      <c r="J879" s="548"/>
      <c r="K879" s="541"/>
      <c r="L879" s="686"/>
      <c r="M879" s="688"/>
      <c r="N879" s="542"/>
      <c r="O879" s="553"/>
      <c r="P879" s="177"/>
      <c r="Q879" s="178"/>
      <c r="R879" s="178"/>
      <c r="S879" s="178"/>
      <c r="T879" s="178"/>
      <c r="U879" s="178"/>
      <c r="V879" s="178"/>
      <c r="W879" s="178"/>
      <c r="X879" s="178"/>
      <c r="Y879" s="178"/>
      <c r="Z879" s="178"/>
      <c r="AA879" s="178"/>
      <c r="AB879" s="178"/>
      <c r="AC879" s="178"/>
      <c r="AD879" s="178"/>
      <c r="AE879" s="178"/>
      <c r="AF879" s="178"/>
      <c r="AG879" s="179"/>
      <c r="AH879" s="133"/>
      <c r="AI879" s="100"/>
      <c r="AM879" s="51"/>
      <c r="AN879" s="53"/>
    </row>
    <row r="880" spans="1:40" ht="12.75" customHeight="1" hidden="1">
      <c r="A880" s="537" t="s">
        <v>28</v>
      </c>
      <c r="B880" s="537"/>
      <c r="C880" s="72">
        <f>SUM(D880:F880)</f>
        <v>0</v>
      </c>
      <c r="D880" s="73"/>
      <c r="E880" s="73"/>
      <c r="F880" s="73"/>
      <c r="G880" s="73"/>
      <c r="H880" s="73"/>
      <c r="I880" s="541"/>
      <c r="J880" s="548"/>
      <c r="K880" s="541"/>
      <c r="L880" s="686"/>
      <c r="M880" s="688"/>
      <c r="N880" s="542"/>
      <c r="O880" s="553"/>
      <c r="P880" s="177"/>
      <c r="Q880" s="178"/>
      <c r="R880" s="178"/>
      <c r="S880" s="178"/>
      <c r="T880" s="178"/>
      <c r="U880" s="178"/>
      <c r="V880" s="178"/>
      <c r="W880" s="178"/>
      <c r="X880" s="178"/>
      <c r="Y880" s="178"/>
      <c r="Z880" s="178"/>
      <c r="AA880" s="178"/>
      <c r="AB880" s="178"/>
      <c r="AC880" s="178"/>
      <c r="AD880" s="178"/>
      <c r="AE880" s="178"/>
      <c r="AF880" s="178"/>
      <c r="AG880" s="179"/>
      <c r="AH880" s="133"/>
      <c r="AI880" s="100"/>
      <c r="AM880" s="51"/>
      <c r="AN880" s="53" t="e">
        <f t="shared" si="120"/>
        <v>#DIV/0!</v>
      </c>
    </row>
    <row r="881" spans="1:40" ht="12.75" customHeight="1">
      <c r="A881" s="537" t="s">
        <v>29</v>
      </c>
      <c r="B881" s="537"/>
      <c r="C881" s="72">
        <f>SUM(D881:F881)</f>
        <v>61980.92022</v>
      </c>
      <c r="D881" s="73">
        <v>19764.47078</v>
      </c>
      <c r="E881" s="73">
        <v>21108.22472</v>
      </c>
      <c r="F881" s="73">
        <v>21108.22472</v>
      </c>
      <c r="G881" s="73">
        <v>19522.80601</v>
      </c>
      <c r="H881" s="73">
        <v>19522.80601</v>
      </c>
      <c r="I881" s="541"/>
      <c r="J881" s="548"/>
      <c r="K881" s="541"/>
      <c r="L881" s="687"/>
      <c r="M881" s="689"/>
      <c r="N881" s="542"/>
      <c r="O881" s="553"/>
      <c r="P881" s="177"/>
      <c r="Q881" s="178"/>
      <c r="R881" s="178"/>
      <c r="S881" s="178"/>
      <c r="T881" s="178"/>
      <c r="U881" s="178"/>
      <c r="V881" s="178"/>
      <c r="W881" s="178"/>
      <c r="X881" s="178"/>
      <c r="Y881" s="178"/>
      <c r="Z881" s="178"/>
      <c r="AA881" s="178"/>
      <c r="AB881" s="178"/>
      <c r="AC881" s="178"/>
      <c r="AD881" s="178"/>
      <c r="AE881" s="178"/>
      <c r="AF881" s="178"/>
      <c r="AG881" s="179"/>
      <c r="AH881" s="133"/>
      <c r="AI881" s="100"/>
      <c r="AM881" s="51"/>
      <c r="AN881" s="53">
        <f t="shared" si="120"/>
        <v>98.77727679789665</v>
      </c>
    </row>
    <row r="882" spans="1:40" ht="12.75" customHeight="1" hidden="1">
      <c r="A882" s="537" t="s">
        <v>30</v>
      </c>
      <c r="B882" s="537"/>
      <c r="C882" s="72">
        <f>SUM(D882:F882)</f>
        <v>0</v>
      </c>
      <c r="D882" s="73"/>
      <c r="E882" s="73"/>
      <c r="F882" s="73"/>
      <c r="G882" s="73"/>
      <c r="H882" s="73"/>
      <c r="I882" s="541"/>
      <c r="J882" s="548"/>
      <c r="K882" s="541"/>
      <c r="L882" s="171"/>
      <c r="M882" s="181"/>
      <c r="N882" s="542"/>
      <c r="O882" s="553"/>
      <c r="P882" s="177"/>
      <c r="Q882" s="178"/>
      <c r="R882" s="178"/>
      <c r="S882" s="178"/>
      <c r="T882" s="178"/>
      <c r="U882" s="178"/>
      <c r="V882" s="178"/>
      <c r="W882" s="178"/>
      <c r="X882" s="178"/>
      <c r="Y882" s="178"/>
      <c r="Z882" s="178"/>
      <c r="AA882" s="178"/>
      <c r="AB882" s="178"/>
      <c r="AC882" s="178"/>
      <c r="AD882" s="178"/>
      <c r="AE882" s="178"/>
      <c r="AF882" s="178"/>
      <c r="AG882" s="179"/>
      <c r="AH882" s="133"/>
      <c r="AI882" s="100"/>
      <c r="AM882" s="51"/>
      <c r="AN882" s="53" t="e">
        <f t="shared" si="120"/>
        <v>#DIV/0!</v>
      </c>
    </row>
    <row r="883" spans="1:40" ht="12.75" customHeight="1" hidden="1">
      <c r="A883" s="537" t="s">
        <v>39</v>
      </c>
      <c r="B883" s="537"/>
      <c r="C883" s="72">
        <f>SUM(D883:F883)</f>
        <v>0</v>
      </c>
      <c r="D883" s="73"/>
      <c r="E883" s="73"/>
      <c r="F883" s="73"/>
      <c r="G883" s="73"/>
      <c r="H883" s="73"/>
      <c r="I883" s="181"/>
      <c r="J883" s="101"/>
      <c r="K883" s="541"/>
      <c r="L883" s="171"/>
      <c r="M883" s="181"/>
      <c r="N883" s="93"/>
      <c r="O883" s="182"/>
      <c r="P883" s="177"/>
      <c r="Q883" s="178"/>
      <c r="R883" s="178"/>
      <c r="S883" s="178"/>
      <c r="T883" s="178"/>
      <c r="U883" s="178"/>
      <c r="V883" s="178"/>
      <c r="W883" s="178"/>
      <c r="X883" s="178"/>
      <c r="Y883" s="178"/>
      <c r="Z883" s="178"/>
      <c r="AA883" s="178"/>
      <c r="AB883" s="178"/>
      <c r="AC883" s="178"/>
      <c r="AD883" s="178"/>
      <c r="AE883" s="178"/>
      <c r="AF883" s="178"/>
      <c r="AG883" s="179"/>
      <c r="AH883" s="133"/>
      <c r="AI883" s="100"/>
      <c r="AM883" s="51"/>
      <c r="AN883" s="53" t="e">
        <f t="shared" si="120"/>
        <v>#DIV/0!</v>
      </c>
    </row>
    <row r="884" spans="1:40" ht="12.75" customHeight="1" hidden="1">
      <c r="A884" s="537" t="s">
        <v>40</v>
      </c>
      <c r="B884" s="537"/>
      <c r="C884" s="72">
        <f>SUM(D884:F884)</f>
        <v>0</v>
      </c>
      <c r="D884" s="73"/>
      <c r="E884" s="73"/>
      <c r="F884" s="73"/>
      <c r="G884" s="73"/>
      <c r="H884" s="73"/>
      <c r="I884" s="181"/>
      <c r="J884" s="101"/>
      <c r="K884" s="541"/>
      <c r="L884" s="171"/>
      <c r="M884" s="181"/>
      <c r="N884" s="93"/>
      <c r="O884" s="182"/>
      <c r="P884" s="183"/>
      <c r="Q884" s="184"/>
      <c r="R884" s="184"/>
      <c r="S884" s="184"/>
      <c r="T884" s="184"/>
      <c r="U884" s="184"/>
      <c r="V884" s="184"/>
      <c r="W884" s="184"/>
      <c r="X884" s="184"/>
      <c r="Y884" s="184"/>
      <c r="Z884" s="184"/>
      <c r="AA884" s="184"/>
      <c r="AB884" s="184"/>
      <c r="AC884" s="184"/>
      <c r="AD884" s="184"/>
      <c r="AE884" s="184"/>
      <c r="AF884" s="184"/>
      <c r="AG884" s="185"/>
      <c r="AH884" s="133"/>
      <c r="AI884" s="100"/>
      <c r="AM884" s="51"/>
      <c r="AN884" s="53" t="e">
        <f t="shared" si="120"/>
        <v>#DIV/0!</v>
      </c>
    </row>
    <row r="885" spans="1:40" ht="12.75" customHeight="1" hidden="1">
      <c r="A885" s="70" t="s">
        <v>509</v>
      </c>
      <c r="B885" s="71"/>
      <c r="C885" s="72"/>
      <c r="D885" s="73"/>
      <c r="E885" s="73"/>
      <c r="F885" s="73"/>
      <c r="G885" s="73"/>
      <c r="H885" s="73"/>
      <c r="I885" s="181"/>
      <c r="J885" s="180"/>
      <c r="K885" s="181"/>
      <c r="L885" s="171"/>
      <c r="M885" s="181"/>
      <c r="N885" s="93"/>
      <c r="O885" s="182"/>
      <c r="P885" s="215"/>
      <c r="Q885" s="216"/>
      <c r="R885" s="216"/>
      <c r="S885" s="216"/>
      <c r="T885" s="216"/>
      <c r="U885" s="216"/>
      <c r="V885" s="216"/>
      <c r="W885" s="216"/>
      <c r="X885" s="216"/>
      <c r="Y885" s="216"/>
      <c r="Z885" s="216"/>
      <c r="AA885" s="216"/>
      <c r="AB885" s="216"/>
      <c r="AC885" s="216"/>
      <c r="AD885" s="216"/>
      <c r="AE885" s="216"/>
      <c r="AF885" s="216"/>
      <c r="AG885" s="216"/>
      <c r="AH885" s="136"/>
      <c r="AI885" s="100"/>
      <c r="AM885" s="51"/>
      <c r="AN885" s="53" t="e">
        <f t="shared" si="120"/>
        <v>#DIV/0!</v>
      </c>
    </row>
    <row r="886" spans="1:40" ht="12.75" customHeight="1" hidden="1">
      <c r="A886" s="537" t="s">
        <v>27</v>
      </c>
      <c r="B886" s="537"/>
      <c r="C886" s="72">
        <f>SUM(C887:C891)</f>
        <v>0</v>
      </c>
      <c r="D886" s="73">
        <f>SUM(D887:D891)</f>
        <v>0</v>
      </c>
      <c r="E886" s="73"/>
      <c r="F886" s="73"/>
      <c r="G886" s="73"/>
      <c r="H886" s="73"/>
      <c r="I886" s="181"/>
      <c r="J886" s="180"/>
      <c r="K886" s="181"/>
      <c r="L886" s="171"/>
      <c r="M886" s="181"/>
      <c r="N886" s="93"/>
      <c r="O886" s="182"/>
      <c r="P886" s="177"/>
      <c r="Q886" s="178"/>
      <c r="R886" s="178"/>
      <c r="S886" s="178"/>
      <c r="T886" s="178"/>
      <c r="U886" s="178"/>
      <c r="V886" s="178"/>
      <c r="W886" s="178"/>
      <c r="X886" s="178"/>
      <c r="Y886" s="178"/>
      <c r="Z886" s="178"/>
      <c r="AA886" s="178"/>
      <c r="AB886" s="178"/>
      <c r="AC886" s="178"/>
      <c r="AD886" s="178"/>
      <c r="AE886" s="178"/>
      <c r="AF886" s="178"/>
      <c r="AG886" s="178"/>
      <c r="AH886" s="136"/>
      <c r="AI886" s="100"/>
      <c r="AM886" s="51"/>
      <c r="AN886" s="53" t="e">
        <f t="shared" si="120"/>
        <v>#DIV/0!</v>
      </c>
    </row>
    <row r="887" spans="1:40" ht="12.75" customHeight="1" hidden="1">
      <c r="A887" s="537" t="s">
        <v>28</v>
      </c>
      <c r="B887" s="537"/>
      <c r="C887" s="72">
        <f>SUM(D887:F887)</f>
        <v>0</v>
      </c>
      <c r="D887" s="73"/>
      <c r="E887" s="73"/>
      <c r="F887" s="73"/>
      <c r="G887" s="73"/>
      <c r="H887" s="73"/>
      <c r="I887" s="181"/>
      <c r="J887" s="180"/>
      <c r="K887" s="181"/>
      <c r="L887" s="171"/>
      <c r="M887" s="181"/>
      <c r="N887" s="93"/>
      <c r="O887" s="182"/>
      <c r="P887" s="177"/>
      <c r="Q887" s="178"/>
      <c r="R887" s="178"/>
      <c r="S887" s="178"/>
      <c r="T887" s="178"/>
      <c r="U887" s="178"/>
      <c r="V887" s="178"/>
      <c r="W887" s="178"/>
      <c r="X887" s="178"/>
      <c r="Y887" s="178"/>
      <c r="Z887" s="178"/>
      <c r="AA887" s="178"/>
      <c r="AB887" s="178"/>
      <c r="AC887" s="178"/>
      <c r="AD887" s="178"/>
      <c r="AE887" s="178"/>
      <c r="AF887" s="178"/>
      <c r="AG887" s="178"/>
      <c r="AH887" s="136"/>
      <c r="AI887" s="100"/>
      <c r="AM887" s="51"/>
      <c r="AN887" s="53" t="e">
        <f t="shared" si="120"/>
        <v>#DIV/0!</v>
      </c>
    </row>
    <row r="888" spans="1:40" ht="12.75" customHeight="1" hidden="1">
      <c r="A888" s="537" t="s">
        <v>29</v>
      </c>
      <c r="B888" s="537"/>
      <c r="C888" s="72">
        <f>SUM(D888:F888)</f>
        <v>0</v>
      </c>
      <c r="D888" s="73"/>
      <c r="E888" s="73"/>
      <c r="F888" s="73"/>
      <c r="G888" s="73"/>
      <c r="H888" s="73"/>
      <c r="I888" s="181"/>
      <c r="J888" s="180"/>
      <c r="K888" s="181"/>
      <c r="L888" s="171"/>
      <c r="M888" s="181"/>
      <c r="N888" s="93"/>
      <c r="O888" s="182"/>
      <c r="P888" s="177"/>
      <c r="Q888" s="178"/>
      <c r="R888" s="178"/>
      <c r="S888" s="178"/>
      <c r="T888" s="178"/>
      <c r="U888" s="178"/>
      <c r="V888" s="178"/>
      <c r="W888" s="178"/>
      <c r="X888" s="178"/>
      <c r="Y888" s="178"/>
      <c r="Z888" s="178"/>
      <c r="AA888" s="178"/>
      <c r="AB888" s="178"/>
      <c r="AC888" s="178"/>
      <c r="AD888" s="178"/>
      <c r="AE888" s="178"/>
      <c r="AF888" s="178"/>
      <c r="AG888" s="178"/>
      <c r="AH888" s="136"/>
      <c r="AI888" s="100"/>
      <c r="AM888" s="51"/>
      <c r="AN888" s="53" t="e">
        <f t="shared" si="120"/>
        <v>#DIV/0!</v>
      </c>
    </row>
    <row r="889" spans="1:40" ht="12.75" customHeight="1" hidden="1">
      <c r="A889" s="537" t="s">
        <v>30</v>
      </c>
      <c r="B889" s="537"/>
      <c r="C889" s="72">
        <f>SUM(D889:F889)</f>
        <v>0</v>
      </c>
      <c r="D889" s="73"/>
      <c r="E889" s="73"/>
      <c r="F889" s="73"/>
      <c r="G889" s="73"/>
      <c r="H889" s="73"/>
      <c r="I889" s="181"/>
      <c r="J889" s="180"/>
      <c r="K889" s="181"/>
      <c r="L889" s="171"/>
      <c r="M889" s="181"/>
      <c r="N889" s="93"/>
      <c r="O889" s="182"/>
      <c r="P889" s="177"/>
      <c r="Q889" s="178"/>
      <c r="R889" s="178"/>
      <c r="S889" s="178"/>
      <c r="T889" s="178"/>
      <c r="U889" s="178"/>
      <c r="V889" s="178"/>
      <c r="W889" s="178"/>
      <c r="X889" s="178"/>
      <c r="Y889" s="178"/>
      <c r="Z889" s="178"/>
      <c r="AA889" s="178"/>
      <c r="AB889" s="178"/>
      <c r="AC889" s="178"/>
      <c r="AD889" s="178"/>
      <c r="AE889" s="178"/>
      <c r="AF889" s="178"/>
      <c r="AG889" s="178"/>
      <c r="AH889" s="136"/>
      <c r="AI889" s="100"/>
      <c r="AM889" s="51"/>
      <c r="AN889" s="53" t="e">
        <f t="shared" si="120"/>
        <v>#DIV/0!</v>
      </c>
    </row>
    <row r="890" spans="1:40" ht="12.75" customHeight="1" hidden="1">
      <c r="A890" s="537" t="s">
        <v>39</v>
      </c>
      <c r="B890" s="537"/>
      <c r="C890" s="72">
        <f>SUM(D890:F890)</f>
        <v>0</v>
      </c>
      <c r="D890" s="73"/>
      <c r="E890" s="73"/>
      <c r="F890" s="73"/>
      <c r="G890" s="73"/>
      <c r="H890" s="73"/>
      <c r="I890" s="181"/>
      <c r="J890" s="180"/>
      <c r="K890" s="181"/>
      <c r="L890" s="171"/>
      <c r="M890" s="181"/>
      <c r="N890" s="93"/>
      <c r="O890" s="182"/>
      <c r="P890" s="177"/>
      <c r="Q890" s="178"/>
      <c r="R890" s="178"/>
      <c r="S890" s="178"/>
      <c r="T890" s="178"/>
      <c r="U890" s="178"/>
      <c r="V890" s="178"/>
      <c r="W890" s="178"/>
      <c r="X890" s="178"/>
      <c r="Y890" s="178"/>
      <c r="Z890" s="178"/>
      <c r="AA890" s="178"/>
      <c r="AB890" s="178"/>
      <c r="AC890" s="178"/>
      <c r="AD890" s="178"/>
      <c r="AE890" s="178"/>
      <c r="AF890" s="178"/>
      <c r="AG890" s="178"/>
      <c r="AH890" s="136"/>
      <c r="AI890" s="100"/>
      <c r="AM890" s="51"/>
      <c r="AN890" s="53" t="e">
        <f t="shared" si="120"/>
        <v>#DIV/0!</v>
      </c>
    </row>
    <row r="891" spans="1:40" ht="12.75" customHeight="1" hidden="1">
      <c r="A891" s="537" t="s">
        <v>40</v>
      </c>
      <c r="B891" s="537"/>
      <c r="C891" s="72">
        <f>SUM(D891:F891)</f>
        <v>0</v>
      </c>
      <c r="D891" s="73"/>
      <c r="E891" s="73"/>
      <c r="F891" s="73"/>
      <c r="G891" s="73"/>
      <c r="H891" s="73"/>
      <c r="I891" s="181"/>
      <c r="J891" s="180"/>
      <c r="K891" s="181"/>
      <c r="L891" s="171"/>
      <c r="M891" s="181"/>
      <c r="N891" s="93"/>
      <c r="O891" s="182"/>
      <c r="P891" s="217"/>
      <c r="Q891" s="218"/>
      <c r="R891" s="218"/>
      <c r="S891" s="218"/>
      <c r="T891" s="218"/>
      <c r="U891" s="218"/>
      <c r="V891" s="218"/>
      <c r="W891" s="218"/>
      <c r="X891" s="218"/>
      <c r="Y891" s="218"/>
      <c r="Z891" s="218"/>
      <c r="AA891" s="218"/>
      <c r="AB891" s="218"/>
      <c r="AC891" s="218"/>
      <c r="AD891" s="218"/>
      <c r="AE891" s="218"/>
      <c r="AF891" s="218"/>
      <c r="AG891" s="218"/>
      <c r="AH891" s="136"/>
      <c r="AI891" s="100"/>
      <c r="AM891" s="51"/>
      <c r="AN891" s="53" t="e">
        <f t="shared" si="120"/>
        <v>#DIV/0!</v>
      </c>
    </row>
    <row r="892" spans="1:40" ht="69.75" customHeight="1">
      <c r="A892" s="70" t="s">
        <v>510</v>
      </c>
      <c r="B892" s="71" t="s">
        <v>902</v>
      </c>
      <c r="C892" s="193"/>
      <c r="D892" s="194"/>
      <c r="E892" s="194"/>
      <c r="F892" s="194"/>
      <c r="G892" s="194"/>
      <c r="H892" s="194"/>
      <c r="I892" s="181"/>
      <c r="J892" s="541" t="s">
        <v>54</v>
      </c>
      <c r="K892" s="541"/>
      <c r="L892" s="549"/>
      <c r="M892" s="549"/>
      <c r="N892" s="542"/>
      <c r="O892" s="555"/>
      <c r="P892" s="212"/>
      <c r="Q892" s="213"/>
      <c r="R892" s="213"/>
      <c r="S892" s="213"/>
      <c r="T892" s="213"/>
      <c r="U892" s="213"/>
      <c r="V892" s="213"/>
      <c r="W892" s="213"/>
      <c r="X892" s="213"/>
      <c r="Y892" s="213"/>
      <c r="Z892" s="213"/>
      <c r="AA892" s="213"/>
      <c r="AB892" s="213"/>
      <c r="AC892" s="213"/>
      <c r="AD892" s="213"/>
      <c r="AE892" s="213"/>
      <c r="AF892" s="213"/>
      <c r="AG892" s="214"/>
      <c r="AH892" s="133"/>
      <c r="AI892" s="100"/>
      <c r="AM892" s="51"/>
      <c r="AN892" s="53"/>
    </row>
    <row r="893" spans="1:40" ht="54.75" customHeight="1">
      <c r="A893" s="537" t="s">
        <v>27</v>
      </c>
      <c r="B893" s="537"/>
      <c r="C893" s="141" t="e">
        <f aca="true" t="shared" si="122" ref="C893:H893">SUM(C894:C898)</f>
        <v>#REF!</v>
      </c>
      <c r="D893" s="142">
        <f>SUM(D894:D898)</f>
        <v>1128.287</v>
      </c>
      <c r="E893" s="142" t="e">
        <f t="shared" si="122"/>
        <v>#REF!</v>
      </c>
      <c r="F893" s="142" t="e">
        <f t="shared" si="122"/>
        <v>#REF!</v>
      </c>
      <c r="G893" s="142">
        <f t="shared" si="122"/>
        <v>1128.287</v>
      </c>
      <c r="H893" s="142">
        <f t="shared" si="122"/>
        <v>1128.287</v>
      </c>
      <c r="I893" s="181"/>
      <c r="J893" s="541"/>
      <c r="K893" s="541"/>
      <c r="L893" s="549"/>
      <c r="M893" s="549"/>
      <c r="N893" s="542"/>
      <c r="O893" s="555"/>
      <c r="P893" s="177"/>
      <c r="Q893" s="178"/>
      <c r="R893" s="178"/>
      <c r="S893" s="178"/>
      <c r="T893" s="178"/>
      <c r="U893" s="178"/>
      <c r="V893" s="178"/>
      <c r="W893" s="178"/>
      <c r="X893" s="178"/>
      <c r="Y893" s="178"/>
      <c r="Z893" s="178"/>
      <c r="AA893" s="178"/>
      <c r="AB893" s="178"/>
      <c r="AC893" s="178"/>
      <c r="AD893" s="178"/>
      <c r="AE893" s="178"/>
      <c r="AF893" s="178"/>
      <c r="AG893" s="179"/>
      <c r="AH893" s="133"/>
      <c r="AI893" s="100"/>
      <c r="AM893" s="51"/>
      <c r="AN893" s="53"/>
    </row>
    <row r="894" spans="1:40" ht="12.75" customHeight="1" hidden="1">
      <c r="A894" s="537" t="s">
        <v>28</v>
      </c>
      <c r="B894" s="537"/>
      <c r="C894" s="141" t="e">
        <f>SUM(D894:F894)</f>
        <v>#REF!</v>
      </c>
      <c r="D894" s="142">
        <f>D8136</f>
        <v>0</v>
      </c>
      <c r="E894" s="142" t="e">
        <f>E901+#REF!</f>
        <v>#REF!</v>
      </c>
      <c r="F894" s="142" t="e">
        <f>F901+#REF!</f>
        <v>#REF!</v>
      </c>
      <c r="G894" s="142">
        <f aca="true" t="shared" si="123" ref="G894:H896">G901</f>
        <v>0</v>
      </c>
      <c r="H894" s="142">
        <f t="shared" si="123"/>
        <v>0</v>
      </c>
      <c r="I894" s="181"/>
      <c r="J894" s="541"/>
      <c r="K894" s="541"/>
      <c r="L894" s="549"/>
      <c r="M894" s="549"/>
      <c r="N894" s="542"/>
      <c r="O894" s="555"/>
      <c r="P894" s="177"/>
      <c r="Q894" s="178"/>
      <c r="R894" s="178"/>
      <c r="S894" s="178"/>
      <c r="T894" s="178"/>
      <c r="U894" s="178"/>
      <c r="V894" s="178"/>
      <c r="W894" s="178"/>
      <c r="X894" s="178"/>
      <c r="Y894" s="178"/>
      <c r="Z894" s="178"/>
      <c r="AA894" s="178"/>
      <c r="AB894" s="178"/>
      <c r="AC894" s="178"/>
      <c r="AD894" s="178"/>
      <c r="AE894" s="178"/>
      <c r="AF894" s="178"/>
      <c r="AG894" s="179"/>
      <c r="AH894" s="133"/>
      <c r="AI894" s="100"/>
      <c r="AM894" s="51"/>
      <c r="AN894" s="53"/>
    </row>
    <row r="895" spans="1:40" ht="12.75" customHeight="1">
      <c r="A895" s="537" t="s">
        <v>29</v>
      </c>
      <c r="B895" s="537"/>
      <c r="C895" s="141" t="e">
        <f>SUM(D895:F895)</f>
        <v>#REF!</v>
      </c>
      <c r="D895" s="142">
        <f>D902</f>
        <v>1128.287</v>
      </c>
      <c r="E895" s="142" t="e">
        <f>E902+#REF!</f>
        <v>#REF!</v>
      </c>
      <c r="F895" s="142" t="e">
        <f>F902+#REF!</f>
        <v>#REF!</v>
      </c>
      <c r="G895" s="142">
        <f t="shared" si="123"/>
        <v>1128.287</v>
      </c>
      <c r="H895" s="142">
        <f t="shared" si="123"/>
        <v>1128.287</v>
      </c>
      <c r="I895" s="181"/>
      <c r="J895" s="541"/>
      <c r="K895" s="541"/>
      <c r="L895" s="549"/>
      <c r="M895" s="549"/>
      <c r="N895" s="542"/>
      <c r="O895" s="555"/>
      <c r="P895" s="177"/>
      <c r="Q895" s="178"/>
      <c r="R895" s="178"/>
      <c r="S895" s="178"/>
      <c r="T895" s="178"/>
      <c r="U895" s="178"/>
      <c r="V895" s="178"/>
      <c r="W895" s="178"/>
      <c r="X895" s="178"/>
      <c r="Y895" s="178"/>
      <c r="Z895" s="178"/>
      <c r="AA895" s="178"/>
      <c r="AB895" s="178"/>
      <c r="AC895" s="178"/>
      <c r="AD895" s="178"/>
      <c r="AE895" s="178"/>
      <c r="AF895" s="178"/>
      <c r="AG895" s="179"/>
      <c r="AH895" s="133"/>
      <c r="AI895" s="100"/>
      <c r="AM895" s="51"/>
      <c r="AN895" s="53"/>
    </row>
    <row r="896" spans="1:40" ht="12.75" customHeight="1" hidden="1">
      <c r="A896" s="537" t="s">
        <v>30</v>
      </c>
      <c r="B896" s="537"/>
      <c r="C896" s="141" t="e">
        <f>SUM(D896:F896)</f>
        <v>#REF!</v>
      </c>
      <c r="D896" s="142">
        <f>D903</f>
        <v>0</v>
      </c>
      <c r="E896" s="142" t="e">
        <f>E903+#REF!</f>
        <v>#REF!</v>
      </c>
      <c r="F896" s="142" t="e">
        <f>F903+#REF!</f>
        <v>#REF!</v>
      </c>
      <c r="G896" s="142">
        <f t="shared" si="123"/>
        <v>0</v>
      </c>
      <c r="H896" s="142">
        <f t="shared" si="123"/>
        <v>0</v>
      </c>
      <c r="I896" s="181"/>
      <c r="J896" s="541"/>
      <c r="K896" s="541"/>
      <c r="L896" s="171"/>
      <c r="M896" s="181"/>
      <c r="N896" s="542"/>
      <c r="O896" s="555"/>
      <c r="P896" s="177"/>
      <c r="Q896" s="178"/>
      <c r="R896" s="178"/>
      <c r="S896" s="178"/>
      <c r="T896" s="178"/>
      <c r="U896" s="178"/>
      <c r="V896" s="178"/>
      <c r="W896" s="178"/>
      <c r="X896" s="178"/>
      <c r="Y896" s="178"/>
      <c r="Z896" s="178"/>
      <c r="AA896" s="178"/>
      <c r="AB896" s="178"/>
      <c r="AC896" s="178"/>
      <c r="AD896" s="178"/>
      <c r="AE896" s="178"/>
      <c r="AF896" s="178"/>
      <c r="AG896" s="179"/>
      <c r="AH896" s="133"/>
      <c r="AI896" s="100"/>
      <c r="AM896" s="51"/>
      <c r="AN896" s="53" t="e">
        <f t="shared" si="120"/>
        <v>#DIV/0!</v>
      </c>
    </row>
    <row r="897" spans="1:40" ht="12.75" customHeight="1" hidden="1">
      <c r="A897" s="537" t="s">
        <v>39</v>
      </c>
      <c r="B897" s="537"/>
      <c r="C897" s="141">
        <f>SUM(D897:F897)</f>
        <v>0</v>
      </c>
      <c r="D897" s="142"/>
      <c r="E897" s="142"/>
      <c r="F897" s="142"/>
      <c r="G897" s="142"/>
      <c r="H897" s="142"/>
      <c r="I897" s="181"/>
      <c r="J897" s="541"/>
      <c r="K897" s="541"/>
      <c r="L897" s="171"/>
      <c r="M897" s="181"/>
      <c r="N897" s="93"/>
      <c r="O897" s="182"/>
      <c r="P897" s="177"/>
      <c r="Q897" s="178"/>
      <c r="R897" s="178"/>
      <c r="S897" s="178"/>
      <c r="T897" s="178"/>
      <c r="U897" s="178"/>
      <c r="V897" s="178"/>
      <c r="W897" s="178"/>
      <c r="X897" s="178"/>
      <c r="Y897" s="178"/>
      <c r="Z897" s="178"/>
      <c r="AA897" s="178"/>
      <c r="AB897" s="178"/>
      <c r="AC897" s="178"/>
      <c r="AD897" s="178"/>
      <c r="AE897" s="178"/>
      <c r="AF897" s="178"/>
      <c r="AG897" s="179"/>
      <c r="AH897" s="133"/>
      <c r="AI897" s="100"/>
      <c r="AM897" s="51"/>
      <c r="AN897" s="53" t="e">
        <f t="shared" si="120"/>
        <v>#DIV/0!</v>
      </c>
    </row>
    <row r="898" spans="1:40" ht="12.75" customHeight="1" hidden="1">
      <c r="A898" s="537" t="s">
        <v>40</v>
      </c>
      <c r="B898" s="537"/>
      <c r="C898" s="141">
        <f>SUM(D898:F898)</f>
        <v>0</v>
      </c>
      <c r="D898" s="142"/>
      <c r="E898" s="142"/>
      <c r="F898" s="142"/>
      <c r="G898" s="142"/>
      <c r="H898" s="142"/>
      <c r="I898" s="181"/>
      <c r="J898" s="541"/>
      <c r="K898" s="541"/>
      <c r="L898" s="171"/>
      <c r="M898" s="181"/>
      <c r="N898" s="93"/>
      <c r="O898" s="182"/>
      <c r="P898" s="183"/>
      <c r="Q898" s="184"/>
      <c r="R898" s="184"/>
      <c r="S898" s="184"/>
      <c r="T898" s="184"/>
      <c r="U898" s="184"/>
      <c r="V898" s="184"/>
      <c r="W898" s="184"/>
      <c r="X898" s="184"/>
      <c r="Y898" s="184"/>
      <c r="Z898" s="184"/>
      <c r="AA898" s="184"/>
      <c r="AB898" s="184"/>
      <c r="AC898" s="184"/>
      <c r="AD898" s="184"/>
      <c r="AE898" s="184"/>
      <c r="AF898" s="184"/>
      <c r="AG898" s="185"/>
      <c r="AH898" s="133"/>
      <c r="AI898" s="100"/>
      <c r="AM898" s="51"/>
      <c r="AN898" s="53" t="e">
        <f t="shared" si="120"/>
        <v>#DIV/0!</v>
      </c>
    </row>
    <row r="899" spans="1:40" ht="51" customHeight="1">
      <c r="A899" s="70" t="s">
        <v>511</v>
      </c>
      <c r="B899" s="71" t="s">
        <v>512</v>
      </c>
      <c r="C899" s="72"/>
      <c r="D899" s="73"/>
      <c r="E899" s="73"/>
      <c r="F899" s="73"/>
      <c r="G899" s="73"/>
      <c r="H899" s="73"/>
      <c r="I899" s="541" t="s">
        <v>507</v>
      </c>
      <c r="J899" s="548" t="s">
        <v>54</v>
      </c>
      <c r="K899" s="552"/>
      <c r="L899" s="549" t="s">
        <v>48</v>
      </c>
      <c r="M899" s="554" t="s">
        <v>49</v>
      </c>
      <c r="N899" s="542"/>
      <c r="O899" s="553"/>
      <c r="P899" s="196" t="s">
        <v>50</v>
      </c>
      <c r="Q899" s="197" t="s">
        <v>50</v>
      </c>
      <c r="R899" s="197" t="s">
        <v>50</v>
      </c>
      <c r="S899" s="197" t="s">
        <v>50</v>
      </c>
      <c r="T899" s="197" t="s">
        <v>50</v>
      </c>
      <c r="U899" s="197" t="s">
        <v>50</v>
      </c>
      <c r="V899" s="197" t="s">
        <v>50</v>
      </c>
      <c r="W899" s="197" t="s">
        <v>50</v>
      </c>
      <c r="X899" s="197" t="s">
        <v>50</v>
      </c>
      <c r="Y899" s="197" t="s">
        <v>50</v>
      </c>
      <c r="Z899" s="197" t="s">
        <v>50</v>
      </c>
      <c r="AA899" s="197" t="s">
        <v>50</v>
      </c>
      <c r="AB899" s="197" t="s">
        <v>50</v>
      </c>
      <c r="AC899" s="197" t="s">
        <v>50</v>
      </c>
      <c r="AD899" s="197" t="s">
        <v>50</v>
      </c>
      <c r="AE899" s="197" t="s">
        <v>50</v>
      </c>
      <c r="AF899" s="197" t="s">
        <v>50</v>
      </c>
      <c r="AG899" s="198" t="s">
        <v>50</v>
      </c>
      <c r="AH899" s="133"/>
      <c r="AI899" s="100"/>
      <c r="AM899" s="51"/>
      <c r="AN899" s="53"/>
    </row>
    <row r="900" spans="1:40" ht="54.75" customHeight="1">
      <c r="A900" s="537" t="s">
        <v>27</v>
      </c>
      <c r="B900" s="537"/>
      <c r="C900" s="72">
        <f aca="true" t="shared" si="124" ref="C900:H900">SUM(C901:C903)</f>
        <v>1128.287</v>
      </c>
      <c r="D900" s="73">
        <f t="shared" si="124"/>
        <v>1128.287</v>
      </c>
      <c r="E900" s="73">
        <f t="shared" si="124"/>
        <v>0</v>
      </c>
      <c r="F900" s="73">
        <f t="shared" si="124"/>
        <v>0</v>
      </c>
      <c r="G900" s="73">
        <f t="shared" si="124"/>
        <v>1128.287</v>
      </c>
      <c r="H900" s="73">
        <f t="shared" si="124"/>
        <v>1128.287</v>
      </c>
      <c r="I900" s="541"/>
      <c r="J900" s="548"/>
      <c r="K900" s="552"/>
      <c r="L900" s="549"/>
      <c r="M900" s="554"/>
      <c r="N900" s="542"/>
      <c r="O900" s="553"/>
      <c r="P900" s="177"/>
      <c r="Q900" s="178"/>
      <c r="R900" s="178"/>
      <c r="S900" s="178"/>
      <c r="T900" s="178"/>
      <c r="U900" s="178"/>
      <c r="V900" s="178"/>
      <c r="W900" s="178"/>
      <c r="X900" s="178"/>
      <c r="Y900" s="178"/>
      <c r="Z900" s="178"/>
      <c r="AA900" s="178"/>
      <c r="AB900" s="178"/>
      <c r="AC900" s="178"/>
      <c r="AD900" s="178"/>
      <c r="AE900" s="178"/>
      <c r="AF900" s="178"/>
      <c r="AG900" s="179"/>
      <c r="AH900" s="133"/>
      <c r="AI900" s="100"/>
      <c r="AM900" s="51"/>
      <c r="AN900" s="53"/>
    </row>
    <row r="901" spans="1:40" ht="12.75" customHeight="1" hidden="1">
      <c r="A901" s="537" t="s">
        <v>28</v>
      </c>
      <c r="B901" s="537"/>
      <c r="C901" s="72">
        <f>SUM(D901:F901)</f>
        <v>0</v>
      </c>
      <c r="D901" s="73">
        <v>0</v>
      </c>
      <c r="E901" s="73"/>
      <c r="F901" s="73"/>
      <c r="G901" s="73">
        <v>0</v>
      </c>
      <c r="H901" s="73">
        <v>0</v>
      </c>
      <c r="I901" s="541"/>
      <c r="J901" s="548"/>
      <c r="K901" s="552"/>
      <c r="L901" s="549"/>
      <c r="M901" s="554"/>
      <c r="N901" s="542"/>
      <c r="O901" s="553"/>
      <c r="P901" s="177"/>
      <c r="Q901" s="178"/>
      <c r="R901" s="178"/>
      <c r="S901" s="178"/>
      <c r="T901" s="178"/>
      <c r="U901" s="178"/>
      <c r="V901" s="178"/>
      <c r="W901" s="178"/>
      <c r="X901" s="178"/>
      <c r="Y901" s="178"/>
      <c r="Z901" s="178"/>
      <c r="AA901" s="178"/>
      <c r="AB901" s="178"/>
      <c r="AC901" s="178"/>
      <c r="AD901" s="178"/>
      <c r="AE901" s="178"/>
      <c r="AF901" s="178"/>
      <c r="AG901" s="179"/>
      <c r="AH901" s="133"/>
      <c r="AI901" s="100"/>
      <c r="AM901" s="51"/>
      <c r="AN901" s="53" t="e">
        <f t="shared" si="120"/>
        <v>#DIV/0!</v>
      </c>
    </row>
    <row r="902" spans="1:40" ht="12.75" customHeight="1">
      <c r="A902" s="537" t="s">
        <v>29</v>
      </c>
      <c r="B902" s="537"/>
      <c r="C902" s="72">
        <f>SUM(D902:F902)</f>
        <v>1128.287</v>
      </c>
      <c r="D902" s="73">
        <v>1128.287</v>
      </c>
      <c r="E902" s="73"/>
      <c r="F902" s="73"/>
      <c r="G902" s="73">
        <f>D902</f>
        <v>1128.287</v>
      </c>
      <c r="H902" s="73">
        <v>1128.287</v>
      </c>
      <c r="I902" s="541"/>
      <c r="J902" s="548"/>
      <c r="K902" s="552"/>
      <c r="L902" s="549"/>
      <c r="M902" s="554"/>
      <c r="N902" s="542"/>
      <c r="O902" s="553"/>
      <c r="P902" s="177"/>
      <c r="Q902" s="178"/>
      <c r="R902" s="178"/>
      <c r="S902" s="178"/>
      <c r="T902" s="178"/>
      <c r="U902" s="178"/>
      <c r="V902" s="178"/>
      <c r="W902" s="178"/>
      <c r="X902" s="178"/>
      <c r="Y902" s="178"/>
      <c r="Z902" s="178"/>
      <c r="AA902" s="178"/>
      <c r="AB902" s="178"/>
      <c r="AC902" s="178"/>
      <c r="AD902" s="178"/>
      <c r="AE902" s="178"/>
      <c r="AF902" s="178"/>
      <c r="AG902" s="179"/>
      <c r="AH902" s="133"/>
      <c r="AI902" s="100"/>
      <c r="AM902" s="51"/>
      <c r="AN902" s="53">
        <f t="shared" si="120"/>
        <v>100</v>
      </c>
    </row>
    <row r="903" spans="1:40" ht="12.75" customHeight="1" hidden="1">
      <c r="A903" s="537" t="s">
        <v>30</v>
      </c>
      <c r="B903" s="537"/>
      <c r="C903" s="72">
        <f>SUM(D903:F903)</f>
        <v>0</v>
      </c>
      <c r="D903" s="73"/>
      <c r="E903" s="73"/>
      <c r="F903" s="73"/>
      <c r="G903" s="73"/>
      <c r="H903" s="73"/>
      <c r="I903" s="541"/>
      <c r="J903" s="548"/>
      <c r="K903" s="181"/>
      <c r="L903" s="171"/>
      <c r="M903" s="181"/>
      <c r="N903" s="542"/>
      <c r="O903" s="553"/>
      <c r="P903" s="177"/>
      <c r="Q903" s="178"/>
      <c r="R903" s="178"/>
      <c r="S903" s="178"/>
      <c r="T903" s="178"/>
      <c r="U903" s="178"/>
      <c r="V903" s="178"/>
      <c r="W903" s="178"/>
      <c r="X903" s="178"/>
      <c r="Y903" s="178"/>
      <c r="Z903" s="178"/>
      <c r="AA903" s="178"/>
      <c r="AB903" s="178"/>
      <c r="AC903" s="178"/>
      <c r="AD903" s="178"/>
      <c r="AE903" s="178"/>
      <c r="AF903" s="178"/>
      <c r="AG903" s="179"/>
      <c r="AH903" s="133"/>
      <c r="AI903" s="100"/>
      <c r="AM903" s="51"/>
      <c r="AN903" s="53" t="e">
        <f t="shared" si="120"/>
        <v>#DIV/0!</v>
      </c>
    </row>
    <row r="904" spans="1:40" ht="39.75">
      <c r="A904" s="153" t="s">
        <v>513</v>
      </c>
      <c r="B904" s="219" t="s">
        <v>514</v>
      </c>
      <c r="C904" s="141">
        <f>C910+C924+C979</f>
        <v>64586.06252000001</v>
      </c>
      <c r="D904" s="142"/>
      <c r="E904" s="142"/>
      <c r="F904" s="142"/>
      <c r="G904" s="142"/>
      <c r="H904" s="142"/>
      <c r="I904" s="181"/>
      <c r="J904" s="552"/>
      <c r="K904" s="552"/>
      <c r="L904" s="551"/>
      <c r="M904" s="552"/>
      <c r="N904" s="550">
        <f>N909+N923+N978</f>
        <v>39102.794799999996</v>
      </c>
      <c r="O904" s="543"/>
      <c r="P904" s="220"/>
      <c r="Q904" s="221"/>
      <c r="R904" s="221"/>
      <c r="S904" s="221"/>
      <c r="T904" s="221"/>
      <c r="U904" s="221"/>
      <c r="V904" s="221"/>
      <c r="W904" s="221"/>
      <c r="X904" s="221"/>
      <c r="Y904" s="221"/>
      <c r="Z904" s="221"/>
      <c r="AA904" s="221"/>
      <c r="AB904" s="221"/>
      <c r="AC904" s="221"/>
      <c r="AD904" s="221"/>
      <c r="AE904" s="221"/>
      <c r="AF904" s="221"/>
      <c r="AG904" s="222"/>
      <c r="AH904" s="133"/>
      <c r="AI904" s="100"/>
      <c r="AM904" s="51"/>
      <c r="AN904" s="53"/>
    </row>
    <row r="905" spans="1:40" ht="81.75" customHeight="1">
      <c r="A905" s="537" t="s">
        <v>27</v>
      </c>
      <c r="B905" s="537"/>
      <c r="C905" s="141"/>
      <c r="D905" s="142">
        <f>D910+D924+D979</f>
        <v>61869.49996</v>
      </c>
      <c r="E905" s="142">
        <f>E910+E924+E979</f>
        <v>1358.28128</v>
      </c>
      <c r="F905" s="142">
        <f>F910+F924+F979</f>
        <v>1358.28128</v>
      </c>
      <c r="G905" s="142">
        <f>G910+G924+G979</f>
        <v>61755.52221</v>
      </c>
      <c r="H905" s="142">
        <f>H910+H924+H979</f>
        <v>58008.024430000005</v>
      </c>
      <c r="I905" s="181"/>
      <c r="J905" s="552"/>
      <c r="K905" s="552"/>
      <c r="L905" s="551"/>
      <c r="M905" s="552"/>
      <c r="N905" s="550"/>
      <c r="O905" s="543"/>
      <c r="P905" s="211"/>
      <c r="Q905" s="223"/>
      <c r="R905" s="223"/>
      <c r="S905" s="223"/>
      <c r="T905" s="223"/>
      <c r="U905" s="223"/>
      <c r="V905" s="223"/>
      <c r="W905" s="223"/>
      <c r="X905" s="223"/>
      <c r="Y905" s="223"/>
      <c r="Z905" s="223"/>
      <c r="AA905" s="223"/>
      <c r="AB905" s="223"/>
      <c r="AC905" s="223"/>
      <c r="AD905" s="223"/>
      <c r="AE905" s="223"/>
      <c r="AF905" s="223"/>
      <c r="AG905" s="224"/>
      <c r="AH905" s="133"/>
      <c r="AI905" s="100"/>
      <c r="AM905" s="51"/>
      <c r="AN905" s="53"/>
    </row>
    <row r="906" spans="1:40" ht="12.75" customHeight="1">
      <c r="A906" s="537" t="s">
        <v>28</v>
      </c>
      <c r="B906" s="537"/>
      <c r="C906" s="141"/>
      <c r="D906" s="142">
        <f>D911+D925+D980</f>
        <v>5205.3</v>
      </c>
      <c r="E906" s="142"/>
      <c r="F906" s="142"/>
      <c r="G906" s="142">
        <f aca="true" t="shared" si="125" ref="G906:H908">G911+G925+G980</f>
        <v>5205.3</v>
      </c>
      <c r="H906" s="142">
        <f t="shared" si="125"/>
        <v>5205.3</v>
      </c>
      <c r="I906" s="181"/>
      <c r="J906" s="552"/>
      <c r="K906" s="552"/>
      <c r="L906" s="551"/>
      <c r="M906" s="552"/>
      <c r="N906" s="550"/>
      <c r="O906" s="543"/>
      <c r="P906" s="211"/>
      <c r="Q906" s="223"/>
      <c r="R906" s="223"/>
      <c r="S906" s="223"/>
      <c r="T906" s="223"/>
      <c r="U906" s="223"/>
      <c r="V906" s="223"/>
      <c r="W906" s="223"/>
      <c r="X906" s="223"/>
      <c r="Y906" s="223"/>
      <c r="Z906" s="223"/>
      <c r="AA906" s="223"/>
      <c r="AB906" s="223"/>
      <c r="AC906" s="223"/>
      <c r="AD906" s="223"/>
      <c r="AE906" s="223"/>
      <c r="AF906" s="223"/>
      <c r="AG906" s="224"/>
      <c r="AH906" s="133"/>
      <c r="AI906" s="100"/>
      <c r="AM906" s="51"/>
      <c r="AN906" s="53">
        <f t="shared" si="120"/>
        <v>100</v>
      </c>
    </row>
    <row r="907" spans="1:40" ht="12.75" customHeight="1">
      <c r="A907" s="537" t="s">
        <v>29</v>
      </c>
      <c r="B907" s="537"/>
      <c r="C907" s="141"/>
      <c r="D907" s="142">
        <f>D912+D926+D981</f>
        <v>56664.19996</v>
      </c>
      <c r="E907" s="142"/>
      <c r="F907" s="142"/>
      <c r="G907" s="142">
        <f t="shared" si="125"/>
        <v>56550.22221</v>
      </c>
      <c r="H907" s="142">
        <f t="shared" si="125"/>
        <v>52802.72443</v>
      </c>
      <c r="I907" s="181"/>
      <c r="J907" s="552"/>
      <c r="K907" s="552"/>
      <c r="L907" s="551"/>
      <c r="M907" s="552"/>
      <c r="N907" s="550"/>
      <c r="O907" s="543"/>
      <c r="P907" s="211"/>
      <c r="Q907" s="223"/>
      <c r="R907" s="223"/>
      <c r="S907" s="223"/>
      <c r="T907" s="223"/>
      <c r="U907" s="223"/>
      <c r="V907" s="223"/>
      <c r="W907" s="223"/>
      <c r="X907" s="223"/>
      <c r="Y907" s="223"/>
      <c r="Z907" s="223"/>
      <c r="AA907" s="223"/>
      <c r="AB907" s="223"/>
      <c r="AC907" s="223"/>
      <c r="AD907" s="223"/>
      <c r="AE907" s="223"/>
      <c r="AF907" s="223"/>
      <c r="AG907" s="224"/>
      <c r="AH907" s="133"/>
      <c r="AI907" s="100"/>
      <c r="AM907" s="51"/>
      <c r="AN907" s="53">
        <f t="shared" si="120"/>
        <v>93.18533477446807</v>
      </c>
    </row>
    <row r="908" spans="1:40" ht="12.75" customHeight="1" hidden="1">
      <c r="A908" s="537" t="s">
        <v>30</v>
      </c>
      <c r="B908" s="537"/>
      <c r="C908" s="141"/>
      <c r="D908" s="142">
        <f>D913+D927+D982</f>
        <v>0</v>
      </c>
      <c r="E908" s="142"/>
      <c r="F908" s="142"/>
      <c r="G908" s="142">
        <f t="shared" si="125"/>
        <v>0</v>
      </c>
      <c r="H908" s="142">
        <f t="shared" si="125"/>
        <v>0</v>
      </c>
      <c r="I908" s="181"/>
      <c r="J908" s="552"/>
      <c r="K908" s="181"/>
      <c r="L908" s="551"/>
      <c r="M908" s="552"/>
      <c r="N908" s="550"/>
      <c r="O908" s="543"/>
      <c r="P908" s="211"/>
      <c r="Q908" s="223"/>
      <c r="R908" s="223"/>
      <c r="S908" s="223"/>
      <c r="T908" s="223"/>
      <c r="U908" s="223"/>
      <c r="V908" s="223"/>
      <c r="W908" s="223"/>
      <c r="X908" s="223"/>
      <c r="Y908" s="223"/>
      <c r="Z908" s="223"/>
      <c r="AA908" s="223"/>
      <c r="AB908" s="223"/>
      <c r="AC908" s="223"/>
      <c r="AD908" s="223"/>
      <c r="AE908" s="223"/>
      <c r="AF908" s="223"/>
      <c r="AG908" s="224"/>
      <c r="AH908" s="133"/>
      <c r="AI908" s="100"/>
      <c r="AM908" s="51"/>
      <c r="AN908" s="53" t="e">
        <f t="shared" si="120"/>
        <v>#DIV/0!</v>
      </c>
    </row>
    <row r="909" spans="1:40" ht="42" customHeight="1">
      <c r="A909" s="70" t="s">
        <v>515</v>
      </c>
      <c r="B909" s="71" t="s">
        <v>516</v>
      </c>
      <c r="C909" s="193"/>
      <c r="D909" s="194"/>
      <c r="E909" s="194"/>
      <c r="F909" s="194"/>
      <c r="G909" s="194"/>
      <c r="H909" s="194"/>
      <c r="I909" s="225"/>
      <c r="J909" s="541" t="s">
        <v>37</v>
      </c>
      <c r="K909" s="541" t="s">
        <v>517</v>
      </c>
      <c r="L909" s="549"/>
      <c r="M909" s="549"/>
      <c r="N909" s="690">
        <f>N916</f>
        <v>612.71</v>
      </c>
      <c r="O909" s="543"/>
      <c r="P909" s="199"/>
      <c r="Q909" s="200"/>
      <c r="R909" s="200"/>
      <c r="S909" s="200"/>
      <c r="T909" s="200"/>
      <c r="U909" s="200"/>
      <c r="V909" s="200"/>
      <c r="W909" s="200"/>
      <c r="X909" s="200"/>
      <c r="Y909" s="200"/>
      <c r="Z909" s="200"/>
      <c r="AA909" s="200"/>
      <c r="AB909" s="200"/>
      <c r="AC909" s="200"/>
      <c r="AD909" s="200"/>
      <c r="AE909" s="200"/>
      <c r="AF909" s="200"/>
      <c r="AG909" s="201"/>
      <c r="AH909" s="133"/>
      <c r="AI909" s="100"/>
      <c r="AM909" s="51"/>
      <c r="AN909" s="53"/>
    </row>
    <row r="910" spans="1:40" ht="12.75" customHeight="1">
      <c r="A910" s="537" t="s">
        <v>27</v>
      </c>
      <c r="B910" s="537"/>
      <c r="C910" s="141">
        <f aca="true" t="shared" si="126" ref="C910:H910">SUM(C911:C915)</f>
        <v>5205.3</v>
      </c>
      <c r="D910" s="142">
        <f t="shared" si="126"/>
        <v>5205.3</v>
      </c>
      <c r="E910" s="142">
        <f t="shared" si="126"/>
        <v>0</v>
      </c>
      <c r="F910" s="142">
        <f t="shared" si="126"/>
        <v>0</v>
      </c>
      <c r="G910" s="142">
        <f t="shared" si="126"/>
        <v>5205.3</v>
      </c>
      <c r="H910" s="142">
        <f t="shared" si="126"/>
        <v>5205.3</v>
      </c>
      <c r="I910" s="181"/>
      <c r="J910" s="541"/>
      <c r="K910" s="541"/>
      <c r="L910" s="549"/>
      <c r="M910" s="549"/>
      <c r="N910" s="691"/>
      <c r="O910" s="543"/>
      <c r="P910" s="177"/>
      <c r="Q910" s="178"/>
      <c r="R910" s="178"/>
      <c r="S910" s="178"/>
      <c r="T910" s="178"/>
      <c r="U910" s="178"/>
      <c r="V910" s="178"/>
      <c r="W910" s="178"/>
      <c r="X910" s="178"/>
      <c r="Y910" s="178"/>
      <c r="Z910" s="178"/>
      <c r="AA910" s="178"/>
      <c r="AB910" s="178"/>
      <c r="AC910" s="178"/>
      <c r="AD910" s="178"/>
      <c r="AE910" s="178"/>
      <c r="AF910" s="178"/>
      <c r="AG910" s="179"/>
      <c r="AH910" s="133"/>
      <c r="AI910" s="100"/>
      <c r="AM910" s="51"/>
      <c r="AN910" s="53"/>
    </row>
    <row r="911" spans="1:40" ht="12.75" customHeight="1">
      <c r="A911" s="537" t="s">
        <v>28</v>
      </c>
      <c r="B911" s="537"/>
      <c r="C911" s="141">
        <f>SUM(D911:F911)</f>
        <v>5205.3</v>
      </c>
      <c r="D911" s="142">
        <f aca="true" t="shared" si="127" ref="D911:H913">D918</f>
        <v>5205.3</v>
      </c>
      <c r="E911" s="142">
        <f t="shared" si="127"/>
        <v>0</v>
      </c>
      <c r="F911" s="142">
        <f t="shared" si="127"/>
        <v>0</v>
      </c>
      <c r="G911" s="142">
        <f>G918</f>
        <v>5205.3</v>
      </c>
      <c r="H911" s="142">
        <f t="shared" si="127"/>
        <v>5205.3</v>
      </c>
      <c r="I911" s="181"/>
      <c r="J911" s="541"/>
      <c r="K911" s="541"/>
      <c r="L911" s="549"/>
      <c r="M911" s="549"/>
      <c r="N911" s="691"/>
      <c r="O911" s="543"/>
      <c r="P911" s="177"/>
      <c r="Q911" s="178"/>
      <c r="R911" s="178"/>
      <c r="S911" s="178"/>
      <c r="T911" s="178"/>
      <c r="U911" s="178"/>
      <c r="V911" s="178"/>
      <c r="W911" s="178"/>
      <c r="X911" s="178"/>
      <c r="Y911" s="178"/>
      <c r="Z911" s="178"/>
      <c r="AA911" s="178"/>
      <c r="AB911" s="178"/>
      <c r="AC911" s="178"/>
      <c r="AD911" s="178"/>
      <c r="AE911" s="178"/>
      <c r="AF911" s="178"/>
      <c r="AG911" s="179"/>
      <c r="AH911" s="133"/>
      <c r="AI911" s="100"/>
      <c r="AM911" s="51"/>
      <c r="AN911" s="53">
        <f t="shared" si="120"/>
        <v>100</v>
      </c>
    </row>
    <row r="912" spans="1:40" ht="12.75" customHeight="1">
      <c r="A912" s="537" t="s">
        <v>29</v>
      </c>
      <c r="B912" s="537"/>
      <c r="C912" s="141">
        <f>SUM(D912:F912)</f>
        <v>0</v>
      </c>
      <c r="D912" s="142">
        <f t="shared" si="127"/>
        <v>0</v>
      </c>
      <c r="E912" s="142">
        <f t="shared" si="127"/>
        <v>0</v>
      </c>
      <c r="F912" s="142">
        <f t="shared" si="127"/>
        <v>0</v>
      </c>
      <c r="G912" s="142">
        <f t="shared" si="127"/>
        <v>0</v>
      </c>
      <c r="H912" s="142">
        <f t="shared" si="127"/>
        <v>0</v>
      </c>
      <c r="I912" s="181"/>
      <c r="J912" s="541"/>
      <c r="K912" s="541"/>
      <c r="L912" s="549"/>
      <c r="M912" s="549"/>
      <c r="N912" s="691"/>
      <c r="O912" s="543"/>
      <c r="P912" s="177"/>
      <c r="Q912" s="178"/>
      <c r="R912" s="178"/>
      <c r="S912" s="178"/>
      <c r="T912" s="178"/>
      <c r="U912" s="178"/>
      <c r="V912" s="178"/>
      <c r="W912" s="178"/>
      <c r="X912" s="178"/>
      <c r="Y912" s="178"/>
      <c r="Z912" s="178"/>
      <c r="AA912" s="178"/>
      <c r="AB912" s="178"/>
      <c r="AC912" s="178"/>
      <c r="AD912" s="178"/>
      <c r="AE912" s="178"/>
      <c r="AF912" s="178"/>
      <c r="AG912" s="179"/>
      <c r="AH912" s="133"/>
      <c r="AI912" s="100"/>
      <c r="AM912" s="51"/>
      <c r="AN912" s="53"/>
    </row>
    <row r="913" spans="1:40" ht="12.75" customHeight="1">
      <c r="A913" s="537" t="s">
        <v>30</v>
      </c>
      <c r="B913" s="537"/>
      <c r="C913" s="141">
        <f>SUM(D913:F913)</f>
        <v>0</v>
      </c>
      <c r="D913" s="142">
        <f t="shared" si="127"/>
        <v>0</v>
      </c>
      <c r="E913" s="142">
        <f t="shared" si="127"/>
        <v>0</v>
      </c>
      <c r="F913" s="142">
        <f t="shared" si="127"/>
        <v>0</v>
      </c>
      <c r="G913" s="142">
        <f t="shared" si="127"/>
        <v>0</v>
      </c>
      <c r="H913" s="142">
        <f t="shared" si="127"/>
        <v>0</v>
      </c>
      <c r="I913" s="181"/>
      <c r="J913" s="541"/>
      <c r="K913" s="541"/>
      <c r="L913" s="549"/>
      <c r="M913" s="549"/>
      <c r="N913" s="691"/>
      <c r="O913" s="543"/>
      <c r="P913" s="177"/>
      <c r="Q913" s="178"/>
      <c r="R913" s="178"/>
      <c r="S913" s="178"/>
      <c r="T913" s="178"/>
      <c r="U913" s="178"/>
      <c r="V913" s="178"/>
      <c r="W913" s="178"/>
      <c r="X913" s="178"/>
      <c r="Y913" s="178"/>
      <c r="Z913" s="178"/>
      <c r="AA913" s="178"/>
      <c r="AB913" s="178"/>
      <c r="AC913" s="178"/>
      <c r="AD913" s="178"/>
      <c r="AE913" s="178"/>
      <c r="AF913" s="178"/>
      <c r="AG913" s="179"/>
      <c r="AH913" s="133"/>
      <c r="AI913" s="100"/>
      <c r="AM913" s="51"/>
      <c r="AN913" s="53"/>
    </row>
    <row r="914" spans="1:40" ht="12.75" customHeight="1">
      <c r="A914" s="537" t="s">
        <v>39</v>
      </c>
      <c r="B914" s="537"/>
      <c r="C914" s="141">
        <f>SUM(D914:F914)</f>
        <v>0</v>
      </c>
      <c r="D914" s="142">
        <f>D921</f>
        <v>0</v>
      </c>
      <c r="E914" s="142"/>
      <c r="F914" s="142"/>
      <c r="G914" s="142">
        <v>0</v>
      </c>
      <c r="H914" s="142">
        <v>0</v>
      </c>
      <c r="I914" s="181"/>
      <c r="J914" s="541"/>
      <c r="K914" s="541"/>
      <c r="L914" s="549"/>
      <c r="M914" s="549"/>
      <c r="N914" s="680"/>
      <c r="O914" s="543"/>
      <c r="P914" s="177"/>
      <c r="Q914" s="178"/>
      <c r="R914" s="178"/>
      <c r="S914" s="178"/>
      <c r="T914" s="178"/>
      <c r="U914" s="178"/>
      <c r="V914" s="178"/>
      <c r="W914" s="178"/>
      <c r="X914" s="178"/>
      <c r="Y914" s="178"/>
      <c r="Z914" s="178"/>
      <c r="AA914" s="178"/>
      <c r="AB914" s="178"/>
      <c r="AC914" s="178"/>
      <c r="AD914" s="178"/>
      <c r="AE914" s="178"/>
      <c r="AF914" s="178"/>
      <c r="AG914" s="179"/>
      <c r="AH914" s="133"/>
      <c r="AI914" s="100"/>
      <c r="AM914" s="51"/>
      <c r="AN914" s="53"/>
    </row>
    <row r="915" spans="1:40" ht="12.75" customHeight="1">
      <c r="A915" s="537" t="s">
        <v>40</v>
      </c>
      <c r="B915" s="537"/>
      <c r="C915" s="141">
        <f>SUM(D915:F915)</f>
        <v>0</v>
      </c>
      <c r="D915" s="142">
        <f>D922</f>
        <v>0</v>
      </c>
      <c r="E915" s="142"/>
      <c r="F915" s="142"/>
      <c r="G915" s="142">
        <v>0</v>
      </c>
      <c r="H915" s="142">
        <v>0</v>
      </c>
      <c r="I915" s="181"/>
      <c r="J915" s="541"/>
      <c r="K915" s="541"/>
      <c r="L915" s="549"/>
      <c r="M915" s="549"/>
      <c r="N915" s="683"/>
      <c r="O915" s="543"/>
      <c r="P915" s="183"/>
      <c r="Q915" s="184"/>
      <c r="R915" s="184"/>
      <c r="S915" s="184"/>
      <c r="T915" s="184"/>
      <c r="U915" s="184"/>
      <c r="V915" s="184"/>
      <c r="W915" s="184"/>
      <c r="X915" s="184"/>
      <c r="Y915" s="184"/>
      <c r="Z915" s="184"/>
      <c r="AA915" s="184"/>
      <c r="AB915" s="184"/>
      <c r="AC915" s="184"/>
      <c r="AD915" s="184"/>
      <c r="AE915" s="184"/>
      <c r="AF915" s="184"/>
      <c r="AG915" s="185"/>
      <c r="AH915" s="133"/>
      <c r="AI915" s="100"/>
      <c r="AM915" s="51"/>
      <c r="AN915" s="53"/>
    </row>
    <row r="916" spans="1:40" ht="62.25" customHeight="1">
      <c r="A916" s="70" t="s">
        <v>518</v>
      </c>
      <c r="B916" s="71" t="s">
        <v>519</v>
      </c>
      <c r="C916" s="193"/>
      <c r="D916" s="194"/>
      <c r="E916" s="194"/>
      <c r="F916" s="194"/>
      <c r="G916" s="194"/>
      <c r="H916" s="194"/>
      <c r="I916" s="541" t="s">
        <v>520</v>
      </c>
      <c r="J916" s="541" t="s">
        <v>54</v>
      </c>
      <c r="K916" s="541" t="s">
        <v>521</v>
      </c>
      <c r="L916" s="549" t="s">
        <v>100</v>
      </c>
      <c r="M916" s="554" t="s">
        <v>49</v>
      </c>
      <c r="N916" s="542">
        <v>612.71</v>
      </c>
      <c r="O916" s="553"/>
      <c r="P916" s="196" t="s">
        <v>50</v>
      </c>
      <c r="Q916" s="197" t="s">
        <v>50</v>
      </c>
      <c r="R916" s="197" t="s">
        <v>50</v>
      </c>
      <c r="S916" s="197" t="s">
        <v>50</v>
      </c>
      <c r="T916" s="197" t="s">
        <v>50</v>
      </c>
      <c r="U916" s="197" t="s">
        <v>50</v>
      </c>
      <c r="V916" s="197" t="s">
        <v>50</v>
      </c>
      <c r="W916" s="197" t="s">
        <v>50</v>
      </c>
      <c r="X916" s="197" t="s">
        <v>50</v>
      </c>
      <c r="Y916" s="197" t="s">
        <v>50</v>
      </c>
      <c r="Z916" s="197" t="s">
        <v>50</v>
      </c>
      <c r="AA916" s="197" t="s">
        <v>50</v>
      </c>
      <c r="AB916" s="197" t="s">
        <v>50</v>
      </c>
      <c r="AC916" s="197" t="s">
        <v>50</v>
      </c>
      <c r="AD916" s="197" t="s">
        <v>50</v>
      </c>
      <c r="AE916" s="197" t="s">
        <v>50</v>
      </c>
      <c r="AF916" s="197" t="s">
        <v>50</v>
      </c>
      <c r="AG916" s="198" t="s">
        <v>50</v>
      </c>
      <c r="AH916" s="133"/>
      <c r="AI916" s="100"/>
      <c r="AM916" s="51"/>
      <c r="AN916" s="53"/>
    </row>
    <row r="917" spans="1:40" ht="12.75" customHeight="1">
      <c r="A917" s="537" t="s">
        <v>27</v>
      </c>
      <c r="B917" s="537"/>
      <c r="C917" s="72">
        <f>SUM(C918:C922)</f>
        <v>5205.3</v>
      </c>
      <c r="D917" s="73">
        <f>SUM(D918:D922)</f>
        <v>5205.3</v>
      </c>
      <c r="E917" s="73">
        <f>SUM(E918:E922)</f>
        <v>0</v>
      </c>
      <c r="F917" s="73">
        <f>SUM(F918:F922)</f>
        <v>0</v>
      </c>
      <c r="G917" s="73">
        <f>SUM(G918:G922)</f>
        <v>5205.3</v>
      </c>
      <c r="H917" s="73">
        <f>SUM(H918:H920)</f>
        <v>5205.3</v>
      </c>
      <c r="I917" s="541"/>
      <c r="J917" s="541"/>
      <c r="K917" s="541"/>
      <c r="L917" s="549"/>
      <c r="M917" s="554"/>
      <c r="N917" s="542"/>
      <c r="O917" s="553"/>
      <c r="P917" s="177"/>
      <c r="Q917" s="178"/>
      <c r="R917" s="178"/>
      <c r="S917" s="178"/>
      <c r="T917" s="178"/>
      <c r="U917" s="178"/>
      <c r="V917" s="178"/>
      <c r="W917" s="178"/>
      <c r="X917" s="178"/>
      <c r="Y917" s="178"/>
      <c r="Z917" s="202"/>
      <c r="AA917" s="202"/>
      <c r="AB917" s="202"/>
      <c r="AC917" s="202"/>
      <c r="AD917" s="202"/>
      <c r="AE917" s="202"/>
      <c r="AF917" s="202"/>
      <c r="AG917" s="203"/>
      <c r="AH917" s="133"/>
      <c r="AI917" s="100"/>
      <c r="AM917" s="51"/>
      <c r="AN917" s="53"/>
    </row>
    <row r="918" spans="1:40" ht="24" customHeight="1">
      <c r="A918" s="537" t="s">
        <v>28</v>
      </c>
      <c r="B918" s="537"/>
      <c r="C918" s="72">
        <f>SUM(D918:F918)</f>
        <v>5205.3</v>
      </c>
      <c r="D918" s="73">
        <v>5205.3</v>
      </c>
      <c r="E918" s="73"/>
      <c r="F918" s="73"/>
      <c r="G918" s="73">
        <f>D918</f>
        <v>5205.3</v>
      </c>
      <c r="H918" s="73">
        <v>5205.3</v>
      </c>
      <c r="I918" s="541"/>
      <c r="J918" s="541"/>
      <c r="K918" s="541"/>
      <c r="L918" s="549"/>
      <c r="M918" s="554"/>
      <c r="N918" s="542"/>
      <c r="O918" s="553"/>
      <c r="P918" s="177"/>
      <c r="Q918" s="178"/>
      <c r="R918" s="178"/>
      <c r="S918" s="178"/>
      <c r="T918" s="178"/>
      <c r="U918" s="178"/>
      <c r="V918" s="178"/>
      <c r="W918" s="178"/>
      <c r="X918" s="178"/>
      <c r="Y918" s="178"/>
      <c r="Z918" s="202"/>
      <c r="AA918" s="202"/>
      <c r="AB918" s="202"/>
      <c r="AC918" s="202"/>
      <c r="AD918" s="202"/>
      <c r="AE918" s="202"/>
      <c r="AF918" s="202"/>
      <c r="AG918" s="203"/>
      <c r="AH918" s="133"/>
      <c r="AI918" s="100"/>
      <c r="AM918" s="51"/>
      <c r="AN918" s="53">
        <f t="shared" si="120"/>
        <v>100</v>
      </c>
    </row>
    <row r="919" spans="1:40" ht="12.75" customHeight="1" hidden="1">
      <c r="A919" s="537" t="s">
        <v>29</v>
      </c>
      <c r="B919" s="537"/>
      <c r="C919" s="72">
        <f>SUM(D919:F919)</f>
        <v>0</v>
      </c>
      <c r="D919" s="73"/>
      <c r="E919" s="73"/>
      <c r="F919" s="73"/>
      <c r="G919" s="73"/>
      <c r="H919" s="73"/>
      <c r="I919" s="541"/>
      <c r="J919" s="541"/>
      <c r="K919" s="541"/>
      <c r="L919" s="171"/>
      <c r="M919" s="181"/>
      <c r="N919" s="542"/>
      <c r="O919" s="553"/>
      <c r="P919" s="177"/>
      <c r="Q919" s="178"/>
      <c r="R919" s="178"/>
      <c r="S919" s="178"/>
      <c r="T919" s="178"/>
      <c r="U919" s="178"/>
      <c r="V919" s="178"/>
      <c r="W919" s="178"/>
      <c r="X919" s="178"/>
      <c r="Y919" s="178"/>
      <c r="Z919" s="202"/>
      <c r="AA919" s="202"/>
      <c r="AB919" s="202"/>
      <c r="AC919" s="202"/>
      <c r="AD919" s="202"/>
      <c r="AE919" s="202"/>
      <c r="AF919" s="202"/>
      <c r="AG919" s="203"/>
      <c r="AH919" s="133"/>
      <c r="AI919" s="100"/>
      <c r="AM919" s="51"/>
      <c r="AN919" s="53" t="e">
        <f t="shared" si="120"/>
        <v>#DIV/0!</v>
      </c>
    </row>
    <row r="920" spans="1:40" ht="12.75" customHeight="1" hidden="1">
      <c r="A920" s="537" t="s">
        <v>30</v>
      </c>
      <c r="B920" s="537"/>
      <c r="C920" s="72">
        <f>SUM(D920:F920)</f>
        <v>0</v>
      </c>
      <c r="D920" s="73"/>
      <c r="E920" s="73"/>
      <c r="F920" s="73"/>
      <c r="G920" s="73"/>
      <c r="H920" s="73"/>
      <c r="I920" s="541"/>
      <c r="J920" s="541"/>
      <c r="K920" s="541"/>
      <c r="L920" s="171"/>
      <c r="M920" s="181"/>
      <c r="N920" s="542"/>
      <c r="O920" s="553"/>
      <c r="P920" s="177"/>
      <c r="Q920" s="178"/>
      <c r="R920" s="178"/>
      <c r="S920" s="178"/>
      <c r="T920" s="178"/>
      <c r="U920" s="178"/>
      <c r="V920" s="178"/>
      <c r="W920" s="178"/>
      <c r="X920" s="178"/>
      <c r="Y920" s="178"/>
      <c r="Z920" s="202"/>
      <c r="AA920" s="202"/>
      <c r="AB920" s="202"/>
      <c r="AC920" s="202"/>
      <c r="AD920" s="202"/>
      <c r="AE920" s="202"/>
      <c r="AF920" s="202"/>
      <c r="AG920" s="203"/>
      <c r="AH920" s="133"/>
      <c r="AI920" s="100"/>
      <c r="AM920" s="51"/>
      <c r="AN920" s="53" t="e">
        <f t="shared" si="120"/>
        <v>#DIV/0!</v>
      </c>
    </row>
    <row r="921" spans="1:40" ht="12.75" customHeight="1" hidden="1">
      <c r="A921" s="537" t="s">
        <v>39</v>
      </c>
      <c r="B921" s="537"/>
      <c r="C921" s="72">
        <f>SUM(D921:F921)</f>
        <v>0</v>
      </c>
      <c r="D921" s="73"/>
      <c r="E921" s="73"/>
      <c r="F921" s="73"/>
      <c r="G921" s="73"/>
      <c r="H921" s="73"/>
      <c r="I921" s="541"/>
      <c r="J921" s="541"/>
      <c r="K921" s="541"/>
      <c r="L921" s="171"/>
      <c r="M921" s="181"/>
      <c r="N921" s="93"/>
      <c r="O921" s="182"/>
      <c r="P921" s="177"/>
      <c r="Q921" s="178"/>
      <c r="R921" s="178"/>
      <c r="S921" s="178"/>
      <c r="T921" s="178"/>
      <c r="U921" s="178"/>
      <c r="V921" s="178"/>
      <c r="W921" s="178"/>
      <c r="X921" s="178"/>
      <c r="Y921" s="178"/>
      <c r="Z921" s="202"/>
      <c r="AA921" s="202"/>
      <c r="AB921" s="202"/>
      <c r="AC921" s="202"/>
      <c r="AD921" s="202"/>
      <c r="AE921" s="202"/>
      <c r="AF921" s="202"/>
      <c r="AG921" s="203"/>
      <c r="AH921" s="133"/>
      <c r="AI921" s="100"/>
      <c r="AM921" s="51"/>
      <c r="AN921" s="53" t="e">
        <f t="shared" si="120"/>
        <v>#DIV/0!</v>
      </c>
    </row>
    <row r="922" spans="1:40" ht="12.75" customHeight="1" hidden="1">
      <c r="A922" s="537" t="s">
        <v>40</v>
      </c>
      <c r="B922" s="537"/>
      <c r="C922" s="72">
        <f>SUM(D922:F922)</f>
        <v>0</v>
      </c>
      <c r="D922" s="73"/>
      <c r="E922" s="73"/>
      <c r="F922" s="73"/>
      <c r="G922" s="73"/>
      <c r="H922" s="73"/>
      <c r="I922" s="541"/>
      <c r="J922" s="541"/>
      <c r="K922" s="541"/>
      <c r="L922" s="171"/>
      <c r="M922" s="181"/>
      <c r="N922" s="93"/>
      <c r="O922" s="182"/>
      <c r="P922" s="183"/>
      <c r="Q922" s="184"/>
      <c r="R922" s="184"/>
      <c r="S922" s="184"/>
      <c r="T922" s="184"/>
      <c r="U922" s="184"/>
      <c r="V922" s="184"/>
      <c r="W922" s="184"/>
      <c r="X922" s="184"/>
      <c r="Y922" s="184"/>
      <c r="Z922" s="204"/>
      <c r="AA922" s="204"/>
      <c r="AB922" s="204"/>
      <c r="AC922" s="204"/>
      <c r="AD922" s="204"/>
      <c r="AE922" s="204"/>
      <c r="AF922" s="204"/>
      <c r="AG922" s="205"/>
      <c r="AH922" s="133"/>
      <c r="AI922" s="100"/>
      <c r="AM922" s="51"/>
      <c r="AN922" s="53" t="e">
        <f t="shared" si="120"/>
        <v>#DIV/0!</v>
      </c>
    </row>
    <row r="923" spans="1:40" ht="29.25" customHeight="1">
      <c r="A923" s="70" t="s">
        <v>522</v>
      </c>
      <c r="B923" s="71" t="s">
        <v>523</v>
      </c>
      <c r="C923" s="193"/>
      <c r="D923" s="194"/>
      <c r="E923" s="194"/>
      <c r="F923" s="194"/>
      <c r="G923" s="194"/>
      <c r="H923" s="194"/>
      <c r="I923" s="181"/>
      <c r="J923" s="541" t="s">
        <v>37</v>
      </c>
      <c r="K923" s="541" t="s">
        <v>524</v>
      </c>
      <c r="L923" s="549"/>
      <c r="M923" s="549"/>
      <c r="N923" s="550">
        <f>N932+N942+N950+N957+N964+N971</f>
        <v>36490.0848</v>
      </c>
      <c r="O923" s="543"/>
      <c r="P923" s="199"/>
      <c r="Q923" s="200"/>
      <c r="R923" s="200"/>
      <c r="S923" s="200"/>
      <c r="T923" s="200"/>
      <c r="U923" s="200"/>
      <c r="V923" s="200"/>
      <c r="W923" s="200"/>
      <c r="X923" s="200"/>
      <c r="Y923" s="200"/>
      <c r="Z923" s="226"/>
      <c r="AA923" s="226"/>
      <c r="AB923" s="226"/>
      <c r="AC923" s="226"/>
      <c r="AD923" s="226"/>
      <c r="AE923" s="226"/>
      <c r="AF923" s="226"/>
      <c r="AG923" s="227"/>
      <c r="AH923" s="133"/>
      <c r="AI923" s="100"/>
      <c r="AM923" s="51"/>
      <c r="AN923" s="53"/>
    </row>
    <row r="924" spans="1:40" ht="12.75" customHeight="1">
      <c r="A924" s="537" t="s">
        <v>27</v>
      </c>
      <c r="B924" s="537"/>
      <c r="C924" s="141">
        <f aca="true" t="shared" si="128" ref="C924:H924">SUM(C925:C929)</f>
        <v>56768.048520000004</v>
      </c>
      <c r="D924" s="142">
        <f t="shared" si="128"/>
        <v>54051.48596</v>
      </c>
      <c r="E924" s="142">
        <f t="shared" si="128"/>
        <v>1358.28128</v>
      </c>
      <c r="F924" s="142">
        <f t="shared" si="128"/>
        <v>1358.28128</v>
      </c>
      <c r="G924" s="142">
        <f t="shared" si="128"/>
        <v>53937.50821</v>
      </c>
      <c r="H924" s="142">
        <f t="shared" si="128"/>
        <v>50190.01043</v>
      </c>
      <c r="I924" s="181"/>
      <c r="J924" s="541"/>
      <c r="K924" s="541"/>
      <c r="L924" s="549"/>
      <c r="M924" s="549"/>
      <c r="N924" s="550"/>
      <c r="O924" s="543"/>
      <c r="P924" s="177"/>
      <c r="Q924" s="178"/>
      <c r="R924" s="178"/>
      <c r="S924" s="178"/>
      <c r="T924" s="178"/>
      <c r="U924" s="178"/>
      <c r="V924" s="178"/>
      <c r="W924" s="178"/>
      <c r="X924" s="178"/>
      <c r="Y924" s="178"/>
      <c r="Z924" s="202"/>
      <c r="AA924" s="202"/>
      <c r="AB924" s="202"/>
      <c r="AC924" s="202"/>
      <c r="AD924" s="202"/>
      <c r="AE924" s="202"/>
      <c r="AF924" s="202"/>
      <c r="AG924" s="203"/>
      <c r="AH924" s="133"/>
      <c r="AI924" s="100"/>
      <c r="AM924" s="51"/>
      <c r="AN924" s="53"/>
    </row>
    <row r="925" spans="1:40" ht="12.75" customHeight="1" hidden="1">
      <c r="A925" s="537" t="s">
        <v>28</v>
      </c>
      <c r="B925" s="537"/>
      <c r="C925" s="141">
        <f>SUM(D925:F925)</f>
        <v>0</v>
      </c>
      <c r="D925" s="142">
        <f>D934+D944+D952</f>
        <v>0</v>
      </c>
      <c r="E925" s="142">
        <f>E934+E944+E952</f>
        <v>0</v>
      </c>
      <c r="F925" s="142">
        <f>F934+F944+F952</f>
        <v>0</v>
      </c>
      <c r="G925" s="142">
        <f>G934+G944+G952</f>
        <v>0</v>
      </c>
      <c r="H925" s="142">
        <f>H934+H944+H952</f>
        <v>0</v>
      </c>
      <c r="I925" s="181"/>
      <c r="J925" s="541"/>
      <c r="K925" s="541"/>
      <c r="L925" s="549"/>
      <c r="M925" s="549"/>
      <c r="N925" s="550"/>
      <c r="O925" s="543"/>
      <c r="P925" s="177"/>
      <c r="Q925" s="178"/>
      <c r="R925" s="178"/>
      <c r="S925" s="178"/>
      <c r="T925" s="178"/>
      <c r="U925" s="178"/>
      <c r="V925" s="178"/>
      <c r="W925" s="178"/>
      <c r="X925" s="178"/>
      <c r="Y925" s="178"/>
      <c r="Z925" s="202"/>
      <c r="AA925" s="202"/>
      <c r="AB925" s="202"/>
      <c r="AC925" s="202"/>
      <c r="AD925" s="202"/>
      <c r="AE925" s="202"/>
      <c r="AF925" s="202"/>
      <c r="AG925" s="203"/>
      <c r="AH925" s="133"/>
      <c r="AI925" s="100"/>
      <c r="AM925" s="51"/>
      <c r="AN925" s="53" t="e">
        <f t="shared" si="120"/>
        <v>#DIV/0!</v>
      </c>
    </row>
    <row r="926" spans="1:40" ht="27.75" customHeight="1">
      <c r="A926" s="537" t="s">
        <v>29</v>
      </c>
      <c r="B926" s="537"/>
      <c r="C926" s="141">
        <f>SUM(D926:F926)</f>
        <v>56768.048520000004</v>
      </c>
      <c r="D926" s="142">
        <f>D935+D945+D953+D960+D967+D974</f>
        <v>54051.48596</v>
      </c>
      <c r="E926" s="142">
        <f>E935+E945+E953+E960+E967+E974</f>
        <v>1358.28128</v>
      </c>
      <c r="F926" s="142">
        <f>F935+F945+F953+F960+F967+F974</f>
        <v>1358.28128</v>
      </c>
      <c r="G926" s="142">
        <f>G935+G945+G953+G960+G967+G974</f>
        <v>53937.50821</v>
      </c>
      <c r="H926" s="142">
        <f>H935+H945+H953+H960+H967+H974</f>
        <v>50190.01043</v>
      </c>
      <c r="I926" s="181"/>
      <c r="J926" s="541"/>
      <c r="K926" s="541"/>
      <c r="L926" s="549"/>
      <c r="M926" s="549"/>
      <c r="N926" s="550"/>
      <c r="O926" s="543"/>
      <c r="P926" s="177"/>
      <c r="Q926" s="178"/>
      <c r="R926" s="178"/>
      <c r="S926" s="178"/>
      <c r="T926" s="178"/>
      <c r="U926" s="178"/>
      <c r="V926" s="178"/>
      <c r="W926" s="178"/>
      <c r="X926" s="178"/>
      <c r="Y926" s="178"/>
      <c r="Z926" s="202"/>
      <c r="AA926" s="202"/>
      <c r="AB926" s="202"/>
      <c r="AC926" s="202"/>
      <c r="AD926" s="202"/>
      <c r="AE926" s="202"/>
      <c r="AF926" s="202"/>
      <c r="AG926" s="203"/>
      <c r="AH926" s="133"/>
      <c r="AI926" s="100"/>
      <c r="AM926" s="51"/>
      <c r="AN926" s="53">
        <f t="shared" si="120"/>
        <v>92.85593085663247</v>
      </c>
    </row>
    <row r="927" spans="1:40" ht="12.75" customHeight="1" hidden="1">
      <c r="A927" s="537" t="s">
        <v>30</v>
      </c>
      <c r="B927" s="537"/>
      <c r="C927" s="141">
        <f>SUM(D927:F927)</f>
        <v>0</v>
      </c>
      <c r="D927" s="142">
        <f>D936+D946+D954</f>
        <v>0</v>
      </c>
      <c r="E927" s="142">
        <f>E936+E946+E954</f>
        <v>0</v>
      </c>
      <c r="F927" s="142">
        <f>F936+F946+F954</f>
        <v>0</v>
      </c>
      <c r="G927" s="142">
        <f>G936+G946+G954</f>
        <v>0</v>
      </c>
      <c r="H927" s="142">
        <f>H936+H946+H954</f>
        <v>0</v>
      </c>
      <c r="I927" s="181"/>
      <c r="J927" s="541"/>
      <c r="K927" s="541"/>
      <c r="L927" s="171"/>
      <c r="M927" s="181"/>
      <c r="N927" s="550"/>
      <c r="O927" s="543"/>
      <c r="P927" s="177"/>
      <c r="Q927" s="178"/>
      <c r="R927" s="178"/>
      <c r="S927" s="178"/>
      <c r="T927" s="178"/>
      <c r="U927" s="178"/>
      <c r="V927" s="178"/>
      <c r="W927" s="178"/>
      <c r="X927" s="178"/>
      <c r="Y927" s="178"/>
      <c r="Z927" s="202"/>
      <c r="AA927" s="202"/>
      <c r="AB927" s="202"/>
      <c r="AC927" s="202"/>
      <c r="AD927" s="202"/>
      <c r="AE927" s="202"/>
      <c r="AF927" s="202"/>
      <c r="AG927" s="203"/>
      <c r="AH927" s="133"/>
      <c r="AI927" s="100"/>
      <c r="AM927" s="51"/>
      <c r="AN927" s="53" t="e">
        <f t="shared" si="120"/>
        <v>#DIV/0!</v>
      </c>
    </row>
    <row r="928" spans="1:40" ht="12.75" customHeight="1" hidden="1">
      <c r="A928" s="537" t="s">
        <v>39</v>
      </c>
      <c r="B928" s="537"/>
      <c r="C928" s="141">
        <f>SUM(D928:F928)</f>
        <v>0</v>
      </c>
      <c r="D928" s="142">
        <f>D937+D947+D955</f>
        <v>0</v>
      </c>
      <c r="E928" s="142"/>
      <c r="F928" s="142"/>
      <c r="G928" s="142"/>
      <c r="H928" s="142"/>
      <c r="I928" s="181"/>
      <c r="J928" s="541"/>
      <c r="K928" s="541"/>
      <c r="L928" s="171"/>
      <c r="M928" s="181"/>
      <c r="N928" s="93"/>
      <c r="O928" s="182"/>
      <c r="P928" s="177"/>
      <c r="Q928" s="178"/>
      <c r="R928" s="178"/>
      <c r="S928" s="178"/>
      <c r="T928" s="178"/>
      <c r="U928" s="178"/>
      <c r="V928" s="178"/>
      <c r="W928" s="178"/>
      <c r="X928" s="178"/>
      <c r="Y928" s="178"/>
      <c r="Z928" s="202"/>
      <c r="AA928" s="202"/>
      <c r="AB928" s="202"/>
      <c r="AC928" s="202"/>
      <c r="AD928" s="202"/>
      <c r="AE928" s="202"/>
      <c r="AF928" s="202"/>
      <c r="AG928" s="203"/>
      <c r="AH928" s="133"/>
      <c r="AI928" s="100"/>
      <c r="AM928" s="51"/>
      <c r="AN928" s="53" t="e">
        <f t="shared" si="120"/>
        <v>#DIV/0!</v>
      </c>
    </row>
    <row r="929" spans="1:40" ht="12.75" customHeight="1" hidden="1">
      <c r="A929" s="537" t="s">
        <v>40</v>
      </c>
      <c r="B929" s="537"/>
      <c r="C929" s="141">
        <f>SUM(D929:F929)</f>
        <v>0</v>
      </c>
      <c r="D929" s="142">
        <f>D938+D948+D956</f>
        <v>0</v>
      </c>
      <c r="E929" s="142"/>
      <c r="F929" s="142"/>
      <c r="G929" s="142"/>
      <c r="H929" s="142"/>
      <c r="I929" s="181"/>
      <c r="J929" s="541"/>
      <c r="K929" s="541"/>
      <c r="L929" s="171"/>
      <c r="M929" s="181"/>
      <c r="N929" s="93"/>
      <c r="O929" s="182"/>
      <c r="P929" s="183"/>
      <c r="Q929" s="184"/>
      <c r="R929" s="184"/>
      <c r="S929" s="184"/>
      <c r="T929" s="184"/>
      <c r="U929" s="184"/>
      <c r="V929" s="184"/>
      <c r="W929" s="184"/>
      <c r="X929" s="184"/>
      <c r="Y929" s="184"/>
      <c r="Z929" s="204"/>
      <c r="AA929" s="204"/>
      <c r="AB929" s="204"/>
      <c r="AC929" s="204"/>
      <c r="AD929" s="204"/>
      <c r="AE929" s="204"/>
      <c r="AF929" s="204"/>
      <c r="AG929" s="205"/>
      <c r="AH929" s="133"/>
      <c r="AI929" s="100"/>
      <c r="AM929" s="51"/>
      <c r="AN929" s="53" t="e">
        <f t="shared" si="120"/>
        <v>#DIV/0!</v>
      </c>
    </row>
    <row r="930" spans="1:40" ht="12.75" customHeight="1" hidden="1">
      <c r="A930" s="64"/>
      <c r="B930" s="137" t="s">
        <v>525</v>
      </c>
      <c r="C930" s="72"/>
      <c r="D930" s="29" t="s">
        <v>34</v>
      </c>
      <c r="E930" s="29"/>
      <c r="F930" s="29"/>
      <c r="G930" s="29" t="s">
        <v>34</v>
      </c>
      <c r="H930" s="29" t="s">
        <v>34</v>
      </c>
      <c r="I930" s="109" t="s">
        <v>34</v>
      </c>
      <c r="J930" s="75" t="s">
        <v>37</v>
      </c>
      <c r="K930" s="27" t="s">
        <v>34</v>
      </c>
      <c r="L930" s="27" t="s">
        <v>34</v>
      </c>
      <c r="M930" s="98" t="s">
        <v>298</v>
      </c>
      <c r="N930" s="93"/>
      <c r="O930" s="165"/>
      <c r="P930" s="206"/>
      <c r="Q930" s="207"/>
      <c r="R930" s="207"/>
      <c r="S930" s="207"/>
      <c r="T930" s="207"/>
      <c r="U930" s="207"/>
      <c r="V930" s="207"/>
      <c r="W930" s="207"/>
      <c r="X930" s="207"/>
      <c r="Y930" s="207"/>
      <c r="Z930" s="228"/>
      <c r="AA930" s="228"/>
      <c r="AB930" s="228"/>
      <c r="AC930" s="228"/>
      <c r="AD930" s="228"/>
      <c r="AE930" s="228"/>
      <c r="AF930" s="228"/>
      <c r="AG930" s="229"/>
      <c r="AH930" s="133"/>
      <c r="AI930" s="100"/>
      <c r="AM930" s="51"/>
      <c r="AN930" s="53" t="e">
        <f t="shared" si="120"/>
        <v>#VALUE!</v>
      </c>
    </row>
    <row r="931" spans="1:40" ht="12.75" customHeight="1" hidden="1">
      <c r="A931" s="64"/>
      <c r="B931" s="230" t="s">
        <v>526</v>
      </c>
      <c r="C931" s="72"/>
      <c r="D931" s="29" t="s">
        <v>34</v>
      </c>
      <c r="E931" s="29"/>
      <c r="F931" s="29"/>
      <c r="G931" s="29" t="s">
        <v>34</v>
      </c>
      <c r="H931" s="29" t="s">
        <v>34</v>
      </c>
      <c r="I931" s="109" t="s">
        <v>34</v>
      </c>
      <c r="J931" s="75" t="s">
        <v>37</v>
      </c>
      <c r="K931" s="27" t="s">
        <v>34</v>
      </c>
      <c r="L931" s="27" t="s">
        <v>34</v>
      </c>
      <c r="M931" s="98" t="s">
        <v>123</v>
      </c>
      <c r="N931" s="93"/>
      <c r="O931" s="165"/>
      <c r="P931" s="206"/>
      <c r="Q931" s="207"/>
      <c r="R931" s="207"/>
      <c r="S931" s="207"/>
      <c r="T931" s="207"/>
      <c r="U931" s="207"/>
      <c r="V931" s="207"/>
      <c r="W931" s="207"/>
      <c r="X931" s="207"/>
      <c r="Y931" s="207"/>
      <c r="Z931" s="228"/>
      <c r="AA931" s="228"/>
      <c r="AB931" s="228"/>
      <c r="AC931" s="228"/>
      <c r="AD931" s="228"/>
      <c r="AE931" s="228"/>
      <c r="AF931" s="228"/>
      <c r="AG931" s="229"/>
      <c r="AH931" s="133"/>
      <c r="AI931" s="100"/>
      <c r="AM931" s="51"/>
      <c r="AN931" s="53" t="e">
        <f t="shared" si="120"/>
        <v>#VALUE!</v>
      </c>
    </row>
    <row r="932" spans="1:40" ht="65.25" customHeight="1">
      <c r="A932" s="70" t="s">
        <v>527</v>
      </c>
      <c r="B932" s="71" t="s">
        <v>528</v>
      </c>
      <c r="C932" s="72"/>
      <c r="D932" s="73"/>
      <c r="E932" s="73"/>
      <c r="F932" s="73"/>
      <c r="G932" s="73"/>
      <c r="H932" s="73"/>
      <c r="I932" s="541" t="s">
        <v>529</v>
      </c>
      <c r="J932" s="548" t="s">
        <v>94</v>
      </c>
      <c r="K932" s="541" t="s">
        <v>530</v>
      </c>
      <c r="L932" s="549" t="s">
        <v>142</v>
      </c>
      <c r="M932" s="554" t="s">
        <v>49</v>
      </c>
      <c r="N932" s="542">
        <v>6928.97827</v>
      </c>
      <c r="O932" s="553"/>
      <c r="P932" s="196"/>
      <c r="Q932" s="197" t="s">
        <v>50</v>
      </c>
      <c r="R932" s="197" t="s">
        <v>50</v>
      </c>
      <c r="S932" s="197" t="s">
        <v>50</v>
      </c>
      <c r="T932" s="197" t="s">
        <v>50</v>
      </c>
      <c r="U932" s="197" t="s">
        <v>50</v>
      </c>
      <c r="V932" s="197" t="s">
        <v>50</v>
      </c>
      <c r="W932" s="197" t="s">
        <v>50</v>
      </c>
      <c r="X932" s="197" t="s">
        <v>50</v>
      </c>
      <c r="Y932" s="197" t="s">
        <v>50</v>
      </c>
      <c r="Z932" s="197" t="s">
        <v>50</v>
      </c>
      <c r="AA932" s="197" t="s">
        <v>50</v>
      </c>
      <c r="AB932" s="197" t="s">
        <v>50</v>
      </c>
      <c r="AC932" s="197" t="s">
        <v>50</v>
      </c>
      <c r="AD932" s="197" t="s">
        <v>50</v>
      </c>
      <c r="AE932" s="197" t="s">
        <v>50</v>
      </c>
      <c r="AF932" s="197" t="s">
        <v>50</v>
      </c>
      <c r="AG932" s="198" t="s">
        <v>50</v>
      </c>
      <c r="AH932" s="133"/>
      <c r="AI932" s="100"/>
      <c r="AM932" s="51"/>
      <c r="AN932" s="53"/>
    </row>
    <row r="933" spans="1:40" ht="81.75" customHeight="1">
      <c r="A933" s="537" t="s">
        <v>27</v>
      </c>
      <c r="B933" s="537"/>
      <c r="C933" s="72">
        <f aca="true" t="shared" si="129" ref="C933:H933">SUM(C934:C938)</f>
        <v>9645.540829999998</v>
      </c>
      <c r="D933" s="73">
        <f t="shared" si="129"/>
        <v>6928.97827</v>
      </c>
      <c r="E933" s="73">
        <f t="shared" si="129"/>
        <v>1358.28128</v>
      </c>
      <c r="F933" s="73">
        <f t="shared" si="129"/>
        <v>1358.28128</v>
      </c>
      <c r="G933" s="73">
        <f t="shared" si="129"/>
        <v>6928.97827</v>
      </c>
      <c r="H933" s="73">
        <f t="shared" si="129"/>
        <v>6928.97827</v>
      </c>
      <c r="I933" s="541"/>
      <c r="J933" s="548"/>
      <c r="K933" s="541"/>
      <c r="L933" s="549"/>
      <c r="M933" s="554"/>
      <c r="N933" s="542"/>
      <c r="O933" s="553"/>
      <c r="P933" s="177"/>
      <c r="Q933" s="178"/>
      <c r="R933" s="178"/>
      <c r="S933" s="178"/>
      <c r="T933" s="178"/>
      <c r="U933" s="178"/>
      <c r="V933" s="178"/>
      <c r="W933" s="178"/>
      <c r="X933" s="178"/>
      <c r="Y933" s="178"/>
      <c r="Z933" s="202"/>
      <c r="AA933" s="202"/>
      <c r="AB933" s="202"/>
      <c r="AC933" s="202"/>
      <c r="AD933" s="202"/>
      <c r="AE933" s="202"/>
      <c r="AF933" s="202"/>
      <c r="AG933" s="203"/>
      <c r="AH933" s="133"/>
      <c r="AI933" s="100"/>
      <c r="AM933" s="51"/>
      <c r="AN933" s="53"/>
    </row>
    <row r="934" spans="1:40" ht="12.75" customHeight="1" hidden="1">
      <c r="A934" s="537" t="s">
        <v>28</v>
      </c>
      <c r="B934" s="537"/>
      <c r="C934" s="72">
        <f>SUM(D934:F934)</f>
        <v>0</v>
      </c>
      <c r="D934" s="73"/>
      <c r="E934" s="73"/>
      <c r="F934" s="73"/>
      <c r="G934" s="73"/>
      <c r="H934" s="73"/>
      <c r="I934" s="541"/>
      <c r="J934" s="548"/>
      <c r="K934" s="541"/>
      <c r="L934" s="549"/>
      <c r="M934" s="554"/>
      <c r="N934" s="542"/>
      <c r="O934" s="553"/>
      <c r="P934" s="177"/>
      <c r="Q934" s="178"/>
      <c r="R934" s="178"/>
      <c r="S934" s="178"/>
      <c r="T934" s="178"/>
      <c r="U934" s="178"/>
      <c r="V934" s="178"/>
      <c r="W934" s="178"/>
      <c r="X934" s="178"/>
      <c r="Y934" s="178"/>
      <c r="Z934" s="202"/>
      <c r="AA934" s="202"/>
      <c r="AB934" s="202"/>
      <c r="AC934" s="202"/>
      <c r="AD934" s="202"/>
      <c r="AE934" s="202"/>
      <c r="AF934" s="202"/>
      <c r="AG934" s="203"/>
      <c r="AH934" s="133"/>
      <c r="AI934" s="100"/>
      <c r="AM934" s="51"/>
      <c r="AN934" s="53" t="e">
        <f t="shared" si="120"/>
        <v>#DIV/0!</v>
      </c>
    </row>
    <row r="935" spans="1:40" ht="12.75" customHeight="1">
      <c r="A935" s="537" t="s">
        <v>29</v>
      </c>
      <c r="B935" s="537"/>
      <c r="C935" s="72">
        <f>SUM(D935:F935)</f>
        <v>9645.540829999998</v>
      </c>
      <c r="D935" s="73">
        <v>6928.97827</v>
      </c>
      <c r="E935" s="73">
        <v>1358.28128</v>
      </c>
      <c r="F935" s="73">
        <v>1358.28128</v>
      </c>
      <c r="G935" s="73">
        <f>D935</f>
        <v>6928.97827</v>
      </c>
      <c r="H935" s="73">
        <v>6928.97827</v>
      </c>
      <c r="I935" s="541"/>
      <c r="J935" s="548"/>
      <c r="K935" s="541"/>
      <c r="L935" s="549"/>
      <c r="M935" s="554"/>
      <c r="N935" s="542"/>
      <c r="O935" s="553"/>
      <c r="P935" s="177"/>
      <c r="Q935" s="178"/>
      <c r="R935" s="178"/>
      <c r="S935" s="178"/>
      <c r="T935" s="178"/>
      <c r="U935" s="178"/>
      <c r="V935" s="178"/>
      <c r="W935" s="178"/>
      <c r="X935" s="178"/>
      <c r="Y935" s="178"/>
      <c r="Z935" s="202"/>
      <c r="AA935" s="202"/>
      <c r="AB935" s="202"/>
      <c r="AC935" s="202"/>
      <c r="AD935" s="202"/>
      <c r="AE935" s="202"/>
      <c r="AF935" s="202"/>
      <c r="AG935" s="203"/>
      <c r="AH935" s="133"/>
      <c r="AI935" s="100"/>
      <c r="AM935" s="51"/>
      <c r="AN935" s="53">
        <f t="shared" si="120"/>
        <v>100</v>
      </c>
    </row>
    <row r="936" spans="1:40" ht="12.75" customHeight="1" hidden="1">
      <c r="A936" s="537" t="s">
        <v>30</v>
      </c>
      <c r="B936" s="537"/>
      <c r="C936" s="72">
        <f>SUM(D936:F936)</f>
        <v>0</v>
      </c>
      <c r="D936" s="73"/>
      <c r="E936" s="73"/>
      <c r="F936" s="73"/>
      <c r="G936" s="73"/>
      <c r="H936" s="73"/>
      <c r="I936" s="541"/>
      <c r="J936" s="548"/>
      <c r="K936" s="541"/>
      <c r="L936" s="171"/>
      <c r="M936" s="181"/>
      <c r="N936" s="542"/>
      <c r="O936" s="553"/>
      <c r="P936" s="177"/>
      <c r="Q936" s="178"/>
      <c r="R936" s="178"/>
      <c r="S936" s="178"/>
      <c r="T936" s="178"/>
      <c r="U936" s="178"/>
      <c r="V936" s="178"/>
      <c r="W936" s="178"/>
      <c r="X936" s="178"/>
      <c r="Y936" s="178"/>
      <c r="Z936" s="202"/>
      <c r="AA936" s="202"/>
      <c r="AB936" s="202"/>
      <c r="AC936" s="202"/>
      <c r="AD936" s="202"/>
      <c r="AE936" s="202"/>
      <c r="AF936" s="202"/>
      <c r="AG936" s="203"/>
      <c r="AH936" s="133"/>
      <c r="AI936" s="100"/>
      <c r="AM936" s="51"/>
      <c r="AN936" s="53" t="e">
        <f t="shared" si="120"/>
        <v>#DIV/0!</v>
      </c>
    </row>
    <row r="937" spans="1:40" ht="12.75" customHeight="1" hidden="1">
      <c r="A937" s="537" t="s">
        <v>39</v>
      </c>
      <c r="B937" s="537"/>
      <c r="C937" s="72">
        <f>SUM(D937:F937)</f>
        <v>0</v>
      </c>
      <c r="D937" s="73"/>
      <c r="E937" s="73"/>
      <c r="F937" s="73"/>
      <c r="G937" s="73"/>
      <c r="H937" s="73"/>
      <c r="I937" s="98"/>
      <c r="J937" s="548"/>
      <c r="K937" s="541"/>
      <c r="L937" s="171"/>
      <c r="M937" s="181"/>
      <c r="N937" s="93"/>
      <c r="O937" s="182"/>
      <c r="P937" s="177"/>
      <c r="Q937" s="178"/>
      <c r="R937" s="178"/>
      <c r="S937" s="178"/>
      <c r="T937" s="178"/>
      <c r="U937" s="178"/>
      <c r="V937" s="178"/>
      <c r="W937" s="178"/>
      <c r="X937" s="178"/>
      <c r="Y937" s="178"/>
      <c r="Z937" s="202"/>
      <c r="AA937" s="202"/>
      <c r="AB937" s="202"/>
      <c r="AC937" s="202"/>
      <c r="AD937" s="202"/>
      <c r="AE937" s="202"/>
      <c r="AF937" s="202"/>
      <c r="AG937" s="203"/>
      <c r="AH937" s="133"/>
      <c r="AI937" s="100"/>
      <c r="AM937" s="51"/>
      <c r="AN937" s="53" t="e">
        <f t="shared" si="120"/>
        <v>#DIV/0!</v>
      </c>
    </row>
    <row r="938" spans="1:40" ht="12.75" customHeight="1" hidden="1">
      <c r="A938" s="537" t="s">
        <v>40</v>
      </c>
      <c r="B938" s="537"/>
      <c r="C938" s="72">
        <f>SUM(D938:F938)</f>
        <v>0</v>
      </c>
      <c r="D938" s="73"/>
      <c r="E938" s="73"/>
      <c r="F938" s="73"/>
      <c r="G938" s="73"/>
      <c r="H938" s="73"/>
      <c r="I938" s="98"/>
      <c r="J938" s="548"/>
      <c r="K938" s="541"/>
      <c r="L938" s="171"/>
      <c r="M938" s="181"/>
      <c r="N938" s="93"/>
      <c r="O938" s="182"/>
      <c r="P938" s="183"/>
      <c r="Q938" s="184"/>
      <c r="R938" s="184"/>
      <c r="S938" s="184"/>
      <c r="T938" s="184"/>
      <c r="U938" s="184"/>
      <c r="V938" s="184"/>
      <c r="W938" s="184"/>
      <c r="X938" s="184"/>
      <c r="Y938" s="184"/>
      <c r="Z938" s="204"/>
      <c r="AA938" s="204"/>
      <c r="AB938" s="204"/>
      <c r="AC938" s="204"/>
      <c r="AD938" s="204"/>
      <c r="AE938" s="204"/>
      <c r="AF938" s="204"/>
      <c r="AG938" s="205"/>
      <c r="AH938" s="133"/>
      <c r="AI938" s="100"/>
      <c r="AM938" s="51"/>
      <c r="AN938" s="53" t="e">
        <f t="shared" si="120"/>
        <v>#DIV/0!</v>
      </c>
    </row>
    <row r="939" spans="1:40" ht="60" customHeight="1">
      <c r="A939" s="64"/>
      <c r="B939" s="137" t="s">
        <v>531</v>
      </c>
      <c r="C939" s="27" t="s">
        <v>34</v>
      </c>
      <c r="D939" s="29" t="s">
        <v>34</v>
      </c>
      <c r="E939" s="29" t="s">
        <v>34</v>
      </c>
      <c r="F939" s="29" t="s">
        <v>34</v>
      </c>
      <c r="G939" s="29" t="s">
        <v>34</v>
      </c>
      <c r="H939" s="28" t="s">
        <v>34</v>
      </c>
      <c r="I939" s="101" t="s">
        <v>37</v>
      </c>
      <c r="J939" s="27" t="s">
        <v>34</v>
      </c>
      <c r="K939" s="27" t="s">
        <v>34</v>
      </c>
      <c r="L939" s="27" t="s">
        <v>34</v>
      </c>
      <c r="M939" s="109" t="s">
        <v>123</v>
      </c>
      <c r="N939" s="98"/>
      <c r="O939" s="165"/>
      <c r="P939" s="166"/>
      <c r="Q939" s="167"/>
      <c r="R939" s="167"/>
      <c r="S939" s="167"/>
      <c r="T939" s="167"/>
      <c r="U939" s="167"/>
      <c r="V939" s="221"/>
      <c r="W939" s="221"/>
      <c r="X939" s="231" t="s">
        <v>50</v>
      </c>
      <c r="Y939" s="232"/>
      <c r="Z939" s="232"/>
      <c r="AA939" s="232"/>
      <c r="AB939" s="232"/>
      <c r="AC939" s="232" t="s">
        <v>50</v>
      </c>
      <c r="AD939" s="232"/>
      <c r="AE939" s="232"/>
      <c r="AF939" s="232"/>
      <c r="AG939" s="232"/>
      <c r="AH939" s="232"/>
      <c r="AI939" s="232"/>
      <c r="AJ939" s="232" t="s">
        <v>50</v>
      </c>
      <c r="AK939" s="232"/>
      <c r="AL939" s="232"/>
      <c r="AM939" s="232"/>
      <c r="AN939" s="233"/>
    </row>
    <row r="940" spans="1:40" ht="39" customHeight="1">
      <c r="A940" s="64"/>
      <c r="B940" s="137" t="s">
        <v>532</v>
      </c>
      <c r="C940" s="27" t="s">
        <v>34</v>
      </c>
      <c r="D940" s="29" t="s">
        <v>34</v>
      </c>
      <c r="E940" s="29" t="s">
        <v>34</v>
      </c>
      <c r="F940" s="29" t="s">
        <v>34</v>
      </c>
      <c r="G940" s="29" t="s">
        <v>34</v>
      </c>
      <c r="H940" s="28" t="s">
        <v>34</v>
      </c>
      <c r="I940" s="101" t="s">
        <v>37</v>
      </c>
      <c r="J940" s="27" t="s">
        <v>34</v>
      </c>
      <c r="K940" s="27" t="s">
        <v>34</v>
      </c>
      <c r="L940" s="27" t="s">
        <v>34</v>
      </c>
      <c r="M940" s="109" t="s">
        <v>533</v>
      </c>
      <c r="N940" s="98"/>
      <c r="O940" s="165"/>
      <c r="P940" s="166"/>
      <c r="Q940" s="167"/>
      <c r="R940" s="167"/>
      <c r="S940" s="167"/>
      <c r="T940" s="167"/>
      <c r="U940" s="167"/>
      <c r="V940" s="221"/>
      <c r="W940" s="221"/>
      <c r="X940" s="231" t="s">
        <v>50</v>
      </c>
      <c r="Y940" s="232"/>
      <c r="Z940" s="232"/>
      <c r="AA940" s="232"/>
      <c r="AB940" s="232" t="s">
        <v>50</v>
      </c>
      <c r="AC940" s="232"/>
      <c r="AD940" s="232"/>
      <c r="AE940" s="232"/>
      <c r="AF940" s="232"/>
      <c r="AG940" s="232"/>
      <c r="AH940" s="232"/>
      <c r="AI940" s="232"/>
      <c r="AJ940" s="232"/>
      <c r="AK940" s="232"/>
      <c r="AL940" s="232"/>
      <c r="AM940" s="232"/>
      <c r="AN940" s="233"/>
    </row>
    <row r="941" spans="1:40" ht="60" customHeight="1">
      <c r="A941" s="64"/>
      <c r="B941" s="137" t="s">
        <v>534</v>
      </c>
      <c r="C941" s="27" t="s">
        <v>34</v>
      </c>
      <c r="D941" s="29" t="s">
        <v>34</v>
      </c>
      <c r="E941" s="29" t="s">
        <v>34</v>
      </c>
      <c r="F941" s="29" t="s">
        <v>34</v>
      </c>
      <c r="G941" s="29" t="s">
        <v>34</v>
      </c>
      <c r="H941" s="28" t="s">
        <v>34</v>
      </c>
      <c r="I941" s="101" t="s">
        <v>37</v>
      </c>
      <c r="J941" s="27" t="s">
        <v>34</v>
      </c>
      <c r="K941" s="27" t="s">
        <v>34</v>
      </c>
      <c r="L941" s="27" t="s">
        <v>34</v>
      </c>
      <c r="M941" s="109" t="s">
        <v>535</v>
      </c>
      <c r="N941" s="98"/>
      <c r="O941" s="165"/>
      <c r="P941" s="166"/>
      <c r="Q941" s="167"/>
      <c r="R941" s="167"/>
      <c r="S941" s="167"/>
      <c r="T941" s="167"/>
      <c r="U941" s="167"/>
      <c r="V941" s="221"/>
      <c r="W941" s="221"/>
      <c r="X941" s="231" t="s">
        <v>50</v>
      </c>
      <c r="Y941" s="232"/>
      <c r="Z941" s="232"/>
      <c r="AA941" s="232"/>
      <c r="AB941" s="232"/>
      <c r="AC941" s="232"/>
      <c r="AD941" s="232"/>
      <c r="AE941" s="232"/>
      <c r="AF941" s="232"/>
      <c r="AG941" s="232"/>
      <c r="AH941" s="232" t="s">
        <v>50</v>
      </c>
      <c r="AI941" s="232"/>
      <c r="AJ941" s="232"/>
      <c r="AK941" s="232"/>
      <c r="AL941" s="232"/>
      <c r="AM941" s="232"/>
      <c r="AN941" s="233"/>
    </row>
    <row r="942" spans="1:40" ht="49.5" customHeight="1">
      <c r="A942" s="70" t="s">
        <v>536</v>
      </c>
      <c r="B942" s="71" t="s">
        <v>537</v>
      </c>
      <c r="C942" s="72"/>
      <c r="D942" s="73"/>
      <c r="E942" s="73"/>
      <c r="F942" s="73"/>
      <c r="G942" s="73"/>
      <c r="H942" s="73"/>
      <c r="I942" s="541" t="s">
        <v>529</v>
      </c>
      <c r="J942" s="548" t="s">
        <v>94</v>
      </c>
      <c r="K942" s="541" t="s">
        <v>912</v>
      </c>
      <c r="L942" s="549" t="s">
        <v>142</v>
      </c>
      <c r="M942" s="554" t="s">
        <v>49</v>
      </c>
      <c r="N942" s="542">
        <v>1200</v>
      </c>
      <c r="O942" s="553"/>
      <c r="P942" s="196" t="s">
        <v>50</v>
      </c>
      <c r="Q942" s="197" t="s">
        <v>50</v>
      </c>
      <c r="R942" s="197" t="s">
        <v>50</v>
      </c>
      <c r="S942" s="197" t="s">
        <v>50</v>
      </c>
      <c r="T942" s="197" t="s">
        <v>50</v>
      </c>
      <c r="U942" s="197" t="s">
        <v>50</v>
      </c>
      <c r="V942" s="197" t="s">
        <v>50</v>
      </c>
      <c r="W942" s="197"/>
      <c r="X942" s="197"/>
      <c r="Y942" s="197"/>
      <c r="Z942" s="197" t="s">
        <v>50</v>
      </c>
      <c r="AA942" s="197" t="s">
        <v>50</v>
      </c>
      <c r="AB942" s="197" t="s">
        <v>50</v>
      </c>
      <c r="AC942" s="197" t="s">
        <v>50</v>
      </c>
      <c r="AD942" s="197" t="s">
        <v>50</v>
      </c>
      <c r="AE942" s="197" t="s">
        <v>50</v>
      </c>
      <c r="AF942" s="197" t="s">
        <v>50</v>
      </c>
      <c r="AG942" s="198" t="s">
        <v>50</v>
      </c>
      <c r="AH942" s="133"/>
      <c r="AI942" s="100"/>
      <c r="AM942" s="51"/>
      <c r="AN942" s="53"/>
    </row>
    <row r="943" spans="1:40" ht="54.75" customHeight="1">
      <c r="A943" s="537" t="s">
        <v>27</v>
      </c>
      <c r="B943" s="537"/>
      <c r="C943" s="72">
        <f aca="true" t="shared" si="130" ref="C943:H943">SUM(C944:C948)</f>
        <v>1200</v>
      </c>
      <c r="D943" s="73">
        <f t="shared" si="130"/>
        <v>1200</v>
      </c>
      <c r="E943" s="73">
        <f t="shared" si="130"/>
        <v>0</v>
      </c>
      <c r="F943" s="73">
        <f t="shared" si="130"/>
        <v>0</v>
      </c>
      <c r="G943" s="73">
        <f t="shared" si="130"/>
        <v>1200</v>
      </c>
      <c r="H943" s="73">
        <f t="shared" si="130"/>
        <v>1200</v>
      </c>
      <c r="I943" s="541"/>
      <c r="J943" s="548"/>
      <c r="K943" s="541"/>
      <c r="L943" s="549"/>
      <c r="M943" s="554"/>
      <c r="N943" s="542"/>
      <c r="O943" s="553"/>
      <c r="P943" s="177"/>
      <c r="Q943" s="178"/>
      <c r="R943" s="178"/>
      <c r="S943" s="178"/>
      <c r="T943" s="178"/>
      <c r="U943" s="178"/>
      <c r="V943" s="178"/>
      <c r="W943" s="178"/>
      <c r="X943" s="178"/>
      <c r="Y943" s="178"/>
      <c r="Z943" s="202"/>
      <c r="AA943" s="202"/>
      <c r="AB943" s="202"/>
      <c r="AC943" s="202"/>
      <c r="AD943" s="202"/>
      <c r="AE943" s="202"/>
      <c r="AF943" s="202"/>
      <c r="AG943" s="203"/>
      <c r="AH943" s="133"/>
      <c r="AI943" s="100"/>
      <c r="AM943" s="51"/>
      <c r="AN943" s="53"/>
    </row>
    <row r="944" spans="1:40" ht="12.75" customHeight="1" hidden="1">
      <c r="A944" s="537" t="s">
        <v>28</v>
      </c>
      <c r="B944" s="537"/>
      <c r="C944" s="72">
        <f>SUM(D944:F944)</f>
        <v>0</v>
      </c>
      <c r="D944" s="73"/>
      <c r="E944" s="73"/>
      <c r="F944" s="73"/>
      <c r="G944" s="73"/>
      <c r="H944" s="73"/>
      <c r="I944" s="541"/>
      <c r="J944" s="548"/>
      <c r="K944" s="541"/>
      <c r="L944" s="549"/>
      <c r="M944" s="554"/>
      <c r="N944" s="542"/>
      <c r="O944" s="553"/>
      <c r="P944" s="177"/>
      <c r="Q944" s="178"/>
      <c r="R944" s="178"/>
      <c r="S944" s="178"/>
      <c r="T944" s="178"/>
      <c r="U944" s="178"/>
      <c r="V944" s="178"/>
      <c r="W944" s="178"/>
      <c r="X944" s="178"/>
      <c r="Y944" s="178"/>
      <c r="Z944" s="202"/>
      <c r="AA944" s="202"/>
      <c r="AB944" s="202"/>
      <c r="AC944" s="202"/>
      <c r="AD944" s="202"/>
      <c r="AE944" s="202"/>
      <c r="AF944" s="202"/>
      <c r="AG944" s="203"/>
      <c r="AH944" s="133"/>
      <c r="AI944" s="100"/>
      <c r="AM944" s="51"/>
      <c r="AN944" s="53" t="e">
        <f aca="true" t="shared" si="131" ref="AN944:AN949">(H944/D944)*100</f>
        <v>#DIV/0!</v>
      </c>
    </row>
    <row r="945" spans="1:40" ht="12.75" customHeight="1">
      <c r="A945" s="537" t="s">
        <v>29</v>
      </c>
      <c r="B945" s="537"/>
      <c r="C945" s="72">
        <f>SUM(D945:F945)</f>
        <v>1200</v>
      </c>
      <c r="D945" s="73">
        <v>1200</v>
      </c>
      <c r="E945" s="73"/>
      <c r="F945" s="73"/>
      <c r="G945" s="73">
        <v>1200</v>
      </c>
      <c r="H945" s="73">
        <v>1200</v>
      </c>
      <c r="I945" s="541"/>
      <c r="J945" s="548"/>
      <c r="K945" s="541"/>
      <c r="L945" s="549"/>
      <c r="M945" s="554"/>
      <c r="N945" s="542"/>
      <c r="O945" s="553"/>
      <c r="P945" s="177"/>
      <c r="Q945" s="178"/>
      <c r="R945" s="178"/>
      <c r="S945" s="178"/>
      <c r="T945" s="178"/>
      <c r="U945" s="178"/>
      <c r="V945" s="178"/>
      <c r="W945" s="178"/>
      <c r="X945" s="178"/>
      <c r="Y945" s="178"/>
      <c r="Z945" s="202"/>
      <c r="AA945" s="202"/>
      <c r="AB945" s="202"/>
      <c r="AC945" s="202"/>
      <c r="AD945" s="202"/>
      <c r="AE945" s="202"/>
      <c r="AF945" s="202"/>
      <c r="AG945" s="203"/>
      <c r="AH945" s="133"/>
      <c r="AI945" s="100"/>
      <c r="AM945" s="51"/>
      <c r="AN945" s="53">
        <f t="shared" si="131"/>
        <v>100</v>
      </c>
    </row>
    <row r="946" spans="1:40" ht="12.75" customHeight="1" hidden="1">
      <c r="A946" s="537" t="s">
        <v>30</v>
      </c>
      <c r="B946" s="537"/>
      <c r="C946" s="72">
        <f>SUM(D946:F946)</f>
        <v>0</v>
      </c>
      <c r="D946" s="73"/>
      <c r="E946" s="73"/>
      <c r="F946" s="73"/>
      <c r="G946" s="73"/>
      <c r="H946" s="73"/>
      <c r="I946" s="541"/>
      <c r="J946" s="548"/>
      <c r="K946" s="541"/>
      <c r="L946" s="171"/>
      <c r="M946" s="181"/>
      <c r="N946" s="542"/>
      <c r="O946" s="553"/>
      <c r="P946" s="177"/>
      <c r="Q946" s="178"/>
      <c r="R946" s="178"/>
      <c r="S946" s="178"/>
      <c r="T946" s="178"/>
      <c r="U946" s="178"/>
      <c r="V946" s="178"/>
      <c r="W946" s="178"/>
      <c r="X946" s="178"/>
      <c r="Y946" s="178"/>
      <c r="Z946" s="202"/>
      <c r="AA946" s="202"/>
      <c r="AB946" s="202"/>
      <c r="AC946" s="202"/>
      <c r="AD946" s="202"/>
      <c r="AE946" s="202"/>
      <c r="AF946" s="202"/>
      <c r="AG946" s="203"/>
      <c r="AH946" s="133"/>
      <c r="AI946" s="100"/>
      <c r="AM946" s="51"/>
      <c r="AN946" s="53" t="e">
        <f t="shared" si="131"/>
        <v>#DIV/0!</v>
      </c>
    </row>
    <row r="947" spans="1:40" ht="12.75" customHeight="1" hidden="1">
      <c r="A947" s="537" t="s">
        <v>39</v>
      </c>
      <c r="B947" s="537"/>
      <c r="C947" s="72">
        <f>SUM(D947:F947)</f>
        <v>0</v>
      </c>
      <c r="D947" s="73"/>
      <c r="E947" s="73"/>
      <c r="F947" s="73"/>
      <c r="G947" s="73"/>
      <c r="H947" s="73"/>
      <c r="I947" s="98"/>
      <c r="J947" s="548"/>
      <c r="K947" s="541"/>
      <c r="L947" s="171"/>
      <c r="M947" s="181"/>
      <c r="N947" s="93"/>
      <c r="O947" s="182"/>
      <c r="P947" s="177"/>
      <c r="Q947" s="178"/>
      <c r="R947" s="178"/>
      <c r="S947" s="178"/>
      <c r="T947" s="178"/>
      <c r="U947" s="178"/>
      <c r="V947" s="178"/>
      <c r="W947" s="178"/>
      <c r="X947" s="178"/>
      <c r="Y947" s="178"/>
      <c r="Z947" s="202"/>
      <c r="AA947" s="202"/>
      <c r="AB947" s="202"/>
      <c r="AC947" s="202"/>
      <c r="AD947" s="202"/>
      <c r="AE947" s="202"/>
      <c r="AF947" s="202"/>
      <c r="AG947" s="203"/>
      <c r="AH947" s="133"/>
      <c r="AI947" s="100"/>
      <c r="AM947" s="51"/>
      <c r="AN947" s="53" t="e">
        <f t="shared" si="131"/>
        <v>#DIV/0!</v>
      </c>
    </row>
    <row r="948" spans="1:40" ht="12.75" customHeight="1" hidden="1">
      <c r="A948" s="537" t="s">
        <v>40</v>
      </c>
      <c r="B948" s="537"/>
      <c r="C948" s="72">
        <f>SUM(D948:F948)</f>
        <v>0</v>
      </c>
      <c r="D948" s="73"/>
      <c r="E948" s="73"/>
      <c r="F948" s="73"/>
      <c r="G948" s="73"/>
      <c r="H948" s="73"/>
      <c r="I948" s="98"/>
      <c r="J948" s="548"/>
      <c r="K948" s="541"/>
      <c r="L948" s="171"/>
      <c r="M948" s="181"/>
      <c r="N948" s="93"/>
      <c r="O948" s="182"/>
      <c r="P948" s="183"/>
      <c r="Q948" s="184"/>
      <c r="R948" s="184"/>
      <c r="S948" s="184"/>
      <c r="T948" s="184"/>
      <c r="U948" s="184"/>
      <c r="V948" s="184"/>
      <c r="W948" s="184"/>
      <c r="X948" s="184"/>
      <c r="Y948" s="184"/>
      <c r="Z948" s="204"/>
      <c r="AA948" s="204"/>
      <c r="AB948" s="204"/>
      <c r="AC948" s="204"/>
      <c r="AD948" s="204"/>
      <c r="AE948" s="204"/>
      <c r="AF948" s="204"/>
      <c r="AG948" s="205"/>
      <c r="AH948" s="133"/>
      <c r="AI948" s="100"/>
      <c r="AM948" s="51"/>
      <c r="AN948" s="53" t="e">
        <f t="shared" si="131"/>
        <v>#DIV/0!</v>
      </c>
    </row>
    <row r="949" spans="1:40" ht="12.75" customHeight="1" hidden="1">
      <c r="A949" s="64"/>
      <c r="B949" s="137" t="s">
        <v>538</v>
      </c>
      <c r="C949" s="72"/>
      <c r="D949" s="29" t="s">
        <v>34</v>
      </c>
      <c r="E949" s="29"/>
      <c r="F949" s="29"/>
      <c r="G949" s="29"/>
      <c r="H949" s="29"/>
      <c r="I949" s="109" t="s">
        <v>34</v>
      </c>
      <c r="J949" s="75" t="s">
        <v>37</v>
      </c>
      <c r="K949" s="27" t="s">
        <v>34</v>
      </c>
      <c r="L949" s="27" t="s">
        <v>34</v>
      </c>
      <c r="M949" s="109" t="s">
        <v>42</v>
      </c>
      <c r="N949" s="93"/>
      <c r="O949" s="165"/>
      <c r="P949" s="206"/>
      <c r="Q949" s="207"/>
      <c r="R949" s="207"/>
      <c r="S949" s="207"/>
      <c r="T949" s="207"/>
      <c r="U949" s="207"/>
      <c r="V949" s="207"/>
      <c r="W949" s="207"/>
      <c r="X949" s="207"/>
      <c r="Y949" s="207"/>
      <c r="Z949" s="228"/>
      <c r="AA949" s="228"/>
      <c r="AB949" s="228"/>
      <c r="AC949" s="228"/>
      <c r="AD949" s="228"/>
      <c r="AE949" s="228"/>
      <c r="AF949" s="228"/>
      <c r="AG949" s="229"/>
      <c r="AH949" s="133"/>
      <c r="AI949" s="100"/>
      <c r="AM949" s="51"/>
      <c r="AN949" s="53" t="e">
        <f t="shared" si="131"/>
        <v>#VALUE!</v>
      </c>
    </row>
    <row r="950" spans="1:40" ht="51" customHeight="1">
      <c r="A950" s="70" t="s">
        <v>539</v>
      </c>
      <c r="B950" s="71" t="s">
        <v>540</v>
      </c>
      <c r="C950" s="72"/>
      <c r="D950" s="73"/>
      <c r="E950" s="73"/>
      <c r="F950" s="73"/>
      <c r="G950" s="73"/>
      <c r="H950" s="73"/>
      <c r="I950" s="541" t="s">
        <v>529</v>
      </c>
      <c r="J950" s="548" t="s">
        <v>94</v>
      </c>
      <c r="K950" s="541" t="s">
        <v>541</v>
      </c>
      <c r="L950" s="549" t="s">
        <v>142</v>
      </c>
      <c r="M950" s="554" t="s">
        <v>49</v>
      </c>
      <c r="N950" s="679">
        <v>284.27225</v>
      </c>
      <c r="O950" s="543"/>
      <c r="P950" s="199"/>
      <c r="Q950" s="200"/>
      <c r="R950" s="200"/>
      <c r="S950" s="200"/>
      <c r="T950" s="200"/>
      <c r="U950" s="200"/>
      <c r="V950" s="200"/>
      <c r="W950" s="200"/>
      <c r="X950" s="200"/>
      <c r="Y950" s="200"/>
      <c r="Z950" s="226"/>
      <c r="AA950" s="226"/>
      <c r="AB950" s="197" t="s">
        <v>50</v>
      </c>
      <c r="AC950" s="226"/>
      <c r="AD950" s="226"/>
      <c r="AE950" s="226"/>
      <c r="AF950" s="226"/>
      <c r="AG950" s="227"/>
      <c r="AH950" s="133"/>
      <c r="AI950" s="100"/>
      <c r="AM950" s="51"/>
      <c r="AN950" s="53"/>
    </row>
    <row r="951" spans="1:40" ht="54.75" customHeight="1">
      <c r="A951" s="537" t="s">
        <v>27</v>
      </c>
      <c r="B951" s="537"/>
      <c r="C951" s="72">
        <f aca="true" t="shared" si="132" ref="C951:H951">SUM(C952:C956)</f>
        <v>400</v>
      </c>
      <c r="D951" s="73">
        <f t="shared" si="132"/>
        <v>400</v>
      </c>
      <c r="E951" s="73">
        <f t="shared" si="132"/>
        <v>0</v>
      </c>
      <c r="F951" s="73">
        <f t="shared" si="132"/>
        <v>0</v>
      </c>
      <c r="G951" s="73">
        <f t="shared" si="132"/>
        <v>286.02225</v>
      </c>
      <c r="H951" s="73">
        <f t="shared" si="132"/>
        <v>286.02225</v>
      </c>
      <c r="I951" s="541"/>
      <c r="J951" s="548"/>
      <c r="K951" s="541"/>
      <c r="L951" s="549"/>
      <c r="M951" s="554"/>
      <c r="N951" s="680"/>
      <c r="O951" s="543"/>
      <c r="P951" s="177"/>
      <c r="Q951" s="178"/>
      <c r="R951" s="178"/>
      <c r="S951" s="178"/>
      <c r="T951" s="178"/>
      <c r="U951" s="178"/>
      <c r="V951" s="178"/>
      <c r="W951" s="178"/>
      <c r="X951" s="178"/>
      <c r="Y951" s="178"/>
      <c r="Z951" s="202"/>
      <c r="AA951" s="202"/>
      <c r="AB951" s="202"/>
      <c r="AC951" s="202"/>
      <c r="AD951" s="202"/>
      <c r="AE951" s="202"/>
      <c r="AF951" s="202"/>
      <c r="AG951" s="203"/>
      <c r="AH951" s="133"/>
      <c r="AI951" s="100"/>
      <c r="AM951" s="51"/>
      <c r="AN951" s="53"/>
    </row>
    <row r="952" spans="1:40" ht="12.75" customHeight="1">
      <c r="A952" s="537" t="s">
        <v>28</v>
      </c>
      <c r="B952" s="537"/>
      <c r="C952" s="72">
        <f>SUM(D952:F952)</f>
        <v>0</v>
      </c>
      <c r="D952" s="73"/>
      <c r="E952" s="73"/>
      <c r="F952" s="73"/>
      <c r="G952" s="73"/>
      <c r="H952" s="73"/>
      <c r="I952" s="541"/>
      <c r="J952" s="548"/>
      <c r="K952" s="541"/>
      <c r="L952" s="549"/>
      <c r="M952" s="554"/>
      <c r="N952" s="680"/>
      <c r="O952" s="543"/>
      <c r="P952" s="177"/>
      <c r="Q952" s="178"/>
      <c r="R952" s="178"/>
      <c r="S952" s="178"/>
      <c r="T952" s="178"/>
      <c r="U952" s="178"/>
      <c r="V952" s="178"/>
      <c r="W952" s="178"/>
      <c r="X952" s="178"/>
      <c r="Y952" s="178"/>
      <c r="Z952" s="202"/>
      <c r="AA952" s="202"/>
      <c r="AB952" s="202"/>
      <c r="AC952" s="202"/>
      <c r="AD952" s="202"/>
      <c r="AE952" s="202"/>
      <c r="AF952" s="202"/>
      <c r="AG952" s="203"/>
      <c r="AH952" s="133"/>
      <c r="AI952" s="100"/>
      <c r="AM952" s="51"/>
      <c r="AN952" s="53"/>
    </row>
    <row r="953" spans="1:40" ht="12.75" customHeight="1">
      <c r="A953" s="537" t="s">
        <v>29</v>
      </c>
      <c r="B953" s="537"/>
      <c r="C953" s="72">
        <f>SUM(D953:F953)</f>
        <v>400</v>
      </c>
      <c r="D953" s="73">
        <v>400</v>
      </c>
      <c r="E953" s="73"/>
      <c r="F953" s="73"/>
      <c r="G953" s="73">
        <v>286.02225</v>
      </c>
      <c r="H953" s="73">
        <v>286.02225</v>
      </c>
      <c r="I953" s="541"/>
      <c r="J953" s="548"/>
      <c r="K953" s="541"/>
      <c r="L953" s="549"/>
      <c r="M953" s="554"/>
      <c r="N953" s="680"/>
      <c r="O953" s="543"/>
      <c r="P953" s="177"/>
      <c r="Q953" s="178"/>
      <c r="R953" s="178"/>
      <c r="S953" s="178"/>
      <c r="T953" s="178"/>
      <c r="U953" s="178"/>
      <c r="V953" s="178"/>
      <c r="W953" s="178"/>
      <c r="X953" s="178"/>
      <c r="Y953" s="178"/>
      <c r="Z953" s="202"/>
      <c r="AA953" s="202"/>
      <c r="AB953" s="202"/>
      <c r="AC953" s="202"/>
      <c r="AD953" s="202"/>
      <c r="AE953" s="202"/>
      <c r="AF953" s="202"/>
      <c r="AG953" s="203"/>
      <c r="AH953" s="133"/>
      <c r="AI953" s="100"/>
      <c r="AM953" s="51"/>
      <c r="AN953" s="53">
        <f>(H953/D953)*100</f>
        <v>71.5055625</v>
      </c>
    </row>
    <row r="954" spans="1:40" ht="12.75" customHeight="1">
      <c r="A954" s="537" t="s">
        <v>30</v>
      </c>
      <c r="B954" s="537"/>
      <c r="C954" s="72">
        <f>SUM(D954:F954)</f>
        <v>0</v>
      </c>
      <c r="D954" s="73"/>
      <c r="E954" s="73"/>
      <c r="F954" s="73"/>
      <c r="G954" s="73"/>
      <c r="H954" s="73"/>
      <c r="I954" s="541"/>
      <c r="J954" s="548"/>
      <c r="K954" s="541"/>
      <c r="L954" s="549"/>
      <c r="M954" s="554"/>
      <c r="N954" s="680"/>
      <c r="O954" s="543"/>
      <c r="P954" s="177"/>
      <c r="Q954" s="178"/>
      <c r="R954" s="178"/>
      <c r="S954" s="178"/>
      <c r="T954" s="178"/>
      <c r="U954" s="178"/>
      <c r="V954" s="178"/>
      <c r="W954" s="178"/>
      <c r="X954" s="178"/>
      <c r="Y954" s="178"/>
      <c r="Z954" s="202"/>
      <c r="AA954" s="202"/>
      <c r="AB954" s="202"/>
      <c r="AC954" s="202"/>
      <c r="AD954" s="202"/>
      <c r="AE954" s="202"/>
      <c r="AF954" s="202"/>
      <c r="AG954" s="203"/>
      <c r="AH954" s="133"/>
      <c r="AI954" s="100"/>
      <c r="AM954" s="51"/>
      <c r="AN954" s="53"/>
    </row>
    <row r="955" spans="1:40" ht="12.75" customHeight="1">
      <c r="A955" s="537" t="s">
        <v>39</v>
      </c>
      <c r="B955" s="537"/>
      <c r="C955" s="72">
        <f>SUM(D955:F955)</f>
        <v>0</v>
      </c>
      <c r="D955" s="73"/>
      <c r="E955" s="73"/>
      <c r="F955" s="73"/>
      <c r="G955" s="73"/>
      <c r="H955" s="73"/>
      <c r="I955" s="98"/>
      <c r="J955" s="548"/>
      <c r="K955" s="541"/>
      <c r="L955" s="549"/>
      <c r="M955" s="554"/>
      <c r="N955" s="680"/>
      <c r="O955" s="543"/>
      <c r="P955" s="177"/>
      <c r="Q955" s="178"/>
      <c r="R955" s="178"/>
      <c r="S955" s="178"/>
      <c r="T955" s="178"/>
      <c r="U955" s="178"/>
      <c r="V955" s="178"/>
      <c r="W955" s="178"/>
      <c r="X955" s="178"/>
      <c r="Y955" s="178"/>
      <c r="Z955" s="202"/>
      <c r="AA955" s="202"/>
      <c r="AB955" s="202"/>
      <c r="AC955" s="202"/>
      <c r="AD955" s="202"/>
      <c r="AE955" s="202"/>
      <c r="AF955" s="202"/>
      <c r="AG955" s="203"/>
      <c r="AH955" s="133"/>
      <c r="AI955" s="100"/>
      <c r="AM955" s="51"/>
      <c r="AN955" s="53"/>
    </row>
    <row r="956" spans="1:40" ht="12.75" customHeight="1">
      <c r="A956" s="537" t="s">
        <v>40</v>
      </c>
      <c r="B956" s="537"/>
      <c r="C956" s="72">
        <f>SUM(D956:F956)</f>
        <v>0</v>
      </c>
      <c r="D956" s="73"/>
      <c r="E956" s="73"/>
      <c r="F956" s="73"/>
      <c r="G956" s="73"/>
      <c r="H956" s="73"/>
      <c r="I956" s="98"/>
      <c r="J956" s="548"/>
      <c r="K956" s="541"/>
      <c r="L956" s="549"/>
      <c r="M956" s="554"/>
      <c r="N956" s="683"/>
      <c r="O956" s="543"/>
      <c r="P956" s="183"/>
      <c r="Q956" s="184"/>
      <c r="R956" s="184"/>
      <c r="S956" s="184"/>
      <c r="T956" s="184"/>
      <c r="U956" s="184"/>
      <c r="V956" s="184"/>
      <c r="W956" s="184"/>
      <c r="X956" s="184"/>
      <c r="Y956" s="184"/>
      <c r="Z956" s="204"/>
      <c r="AA956" s="204"/>
      <c r="AB956" s="204"/>
      <c r="AC956" s="204"/>
      <c r="AD956" s="204"/>
      <c r="AE956" s="204"/>
      <c r="AF956" s="204"/>
      <c r="AG956" s="205"/>
      <c r="AH956" s="133"/>
      <c r="AI956" s="100"/>
      <c r="AM956" s="51"/>
      <c r="AN956" s="53"/>
    </row>
    <row r="957" spans="1:40" ht="65.25" customHeight="1">
      <c r="A957" s="70" t="s">
        <v>542</v>
      </c>
      <c r="B957" s="71" t="s">
        <v>543</v>
      </c>
      <c r="C957" s="72"/>
      <c r="D957" s="73"/>
      <c r="E957" s="73"/>
      <c r="F957" s="73"/>
      <c r="G957" s="73"/>
      <c r="H957" s="73"/>
      <c r="I957" s="541" t="s">
        <v>529</v>
      </c>
      <c r="J957" s="548" t="s">
        <v>54</v>
      </c>
      <c r="K957" s="541" t="s">
        <v>544</v>
      </c>
      <c r="L957" s="549" t="s">
        <v>142</v>
      </c>
      <c r="M957" s="554" t="s">
        <v>49</v>
      </c>
      <c r="N957" s="679">
        <v>17525.83428</v>
      </c>
      <c r="O957" s="543"/>
      <c r="P957" s="199"/>
      <c r="Q957" s="200"/>
      <c r="R957" s="200"/>
      <c r="S957" s="200"/>
      <c r="T957" s="200"/>
      <c r="U957" s="200"/>
      <c r="V957" s="200"/>
      <c r="W957" s="200"/>
      <c r="X957" s="200"/>
      <c r="Y957" s="200"/>
      <c r="Z957" s="226"/>
      <c r="AA957" s="226"/>
      <c r="AB957" s="197" t="s">
        <v>50</v>
      </c>
      <c r="AC957" s="226"/>
      <c r="AD957" s="226"/>
      <c r="AE957" s="226"/>
      <c r="AF957" s="226"/>
      <c r="AG957" s="227"/>
      <c r="AH957" s="133"/>
      <c r="AI957" s="100"/>
      <c r="AM957" s="51"/>
      <c r="AN957" s="53"/>
    </row>
    <row r="958" spans="1:40" ht="54.75" customHeight="1">
      <c r="A958" s="537" t="s">
        <v>27</v>
      </c>
      <c r="B958" s="537"/>
      <c r="C958" s="72">
        <f aca="true" t="shared" si="133" ref="C958:H958">SUM(C959:C963)</f>
        <v>34971.50769</v>
      </c>
      <c r="D958" s="73">
        <f t="shared" si="133"/>
        <v>34971.50769</v>
      </c>
      <c r="E958" s="73">
        <f t="shared" si="133"/>
        <v>0</v>
      </c>
      <c r="F958" s="73">
        <f t="shared" si="133"/>
        <v>0</v>
      </c>
      <c r="G958" s="73">
        <f t="shared" si="133"/>
        <v>34971.50769</v>
      </c>
      <c r="H958" s="73">
        <f t="shared" si="133"/>
        <v>31224.00991</v>
      </c>
      <c r="I958" s="541"/>
      <c r="J958" s="548"/>
      <c r="K958" s="541"/>
      <c r="L958" s="549"/>
      <c r="M958" s="554"/>
      <c r="N958" s="680"/>
      <c r="O958" s="543"/>
      <c r="P958" s="177"/>
      <c r="Q958" s="178"/>
      <c r="R958" s="178"/>
      <c r="S958" s="178"/>
      <c r="T958" s="178"/>
      <c r="U958" s="178"/>
      <c r="V958" s="178"/>
      <c r="W958" s="178"/>
      <c r="X958" s="178"/>
      <c r="Y958" s="178"/>
      <c r="Z958" s="202"/>
      <c r="AA958" s="202"/>
      <c r="AB958" s="202"/>
      <c r="AC958" s="202"/>
      <c r="AD958" s="202"/>
      <c r="AE958" s="202"/>
      <c r="AF958" s="202"/>
      <c r="AG958" s="203"/>
      <c r="AH958" s="133"/>
      <c r="AI958" s="100"/>
      <c r="AM958" s="51"/>
      <c r="AN958" s="53"/>
    </row>
    <row r="959" spans="1:40" ht="12.75" customHeight="1">
      <c r="A959" s="537" t="s">
        <v>28</v>
      </c>
      <c r="B959" s="537"/>
      <c r="C959" s="72">
        <f>SUM(D959:F959)</f>
        <v>0</v>
      </c>
      <c r="D959" s="73"/>
      <c r="E959" s="73"/>
      <c r="F959" s="73"/>
      <c r="G959" s="73"/>
      <c r="H959" s="73"/>
      <c r="I959" s="541"/>
      <c r="J959" s="548"/>
      <c r="K959" s="541"/>
      <c r="L959" s="549"/>
      <c r="M959" s="554"/>
      <c r="N959" s="680"/>
      <c r="O959" s="543"/>
      <c r="P959" s="177"/>
      <c r="Q959" s="178"/>
      <c r="R959" s="178"/>
      <c r="S959" s="178"/>
      <c r="T959" s="178"/>
      <c r="U959" s="178"/>
      <c r="V959" s="178"/>
      <c r="W959" s="178"/>
      <c r="X959" s="178"/>
      <c r="Y959" s="178"/>
      <c r="Z959" s="202"/>
      <c r="AA959" s="202"/>
      <c r="AB959" s="202"/>
      <c r="AC959" s="202"/>
      <c r="AD959" s="202"/>
      <c r="AE959" s="202"/>
      <c r="AF959" s="202"/>
      <c r="AG959" s="203"/>
      <c r="AH959" s="133"/>
      <c r="AI959" s="100"/>
      <c r="AM959" s="51"/>
      <c r="AN959" s="53"/>
    </row>
    <row r="960" spans="1:40" ht="12.75" customHeight="1">
      <c r="A960" s="537" t="s">
        <v>29</v>
      </c>
      <c r="B960" s="537"/>
      <c r="C960" s="72">
        <f>SUM(D960:F960)</f>
        <v>34971.50769</v>
      </c>
      <c r="D960" s="73">
        <v>34971.50769</v>
      </c>
      <c r="E960" s="73"/>
      <c r="F960" s="73"/>
      <c r="G960" s="73">
        <f>D960</f>
        <v>34971.50769</v>
      </c>
      <c r="H960" s="73">
        <v>31224.00991</v>
      </c>
      <c r="I960" s="541"/>
      <c r="J960" s="548"/>
      <c r="K960" s="541"/>
      <c r="L960" s="549"/>
      <c r="M960" s="554"/>
      <c r="N960" s="680"/>
      <c r="O960" s="543"/>
      <c r="P960" s="177"/>
      <c r="Q960" s="178"/>
      <c r="R960" s="178"/>
      <c r="S960" s="178"/>
      <c r="T960" s="178"/>
      <c r="U960" s="178"/>
      <c r="V960" s="178"/>
      <c r="W960" s="178"/>
      <c r="X960" s="178"/>
      <c r="Y960" s="178"/>
      <c r="Z960" s="202"/>
      <c r="AA960" s="202"/>
      <c r="AB960" s="202"/>
      <c r="AC960" s="202"/>
      <c r="AD960" s="202"/>
      <c r="AE960" s="202"/>
      <c r="AF960" s="202"/>
      <c r="AG960" s="203"/>
      <c r="AH960" s="133"/>
      <c r="AI960" s="100"/>
      <c r="AM960" s="51"/>
      <c r="AN960" s="53">
        <f>(H960/D960)*100</f>
        <v>89.28414006848328</v>
      </c>
    </row>
    <row r="961" spans="1:40" ht="12.75" customHeight="1">
      <c r="A961" s="537" t="s">
        <v>30</v>
      </c>
      <c r="B961" s="537"/>
      <c r="C961" s="72">
        <f>SUM(D961:F961)</f>
        <v>0</v>
      </c>
      <c r="D961" s="73"/>
      <c r="E961" s="73"/>
      <c r="F961" s="73"/>
      <c r="G961" s="73"/>
      <c r="H961" s="73"/>
      <c r="I961" s="541"/>
      <c r="J961" s="548"/>
      <c r="K961" s="541"/>
      <c r="L961" s="549"/>
      <c r="M961" s="554"/>
      <c r="N961" s="680"/>
      <c r="O961" s="543"/>
      <c r="P961" s="177"/>
      <c r="Q961" s="178"/>
      <c r="R961" s="178"/>
      <c r="S961" s="178"/>
      <c r="T961" s="178"/>
      <c r="U961" s="178"/>
      <c r="V961" s="178"/>
      <c r="W961" s="178"/>
      <c r="X961" s="178"/>
      <c r="Y961" s="178"/>
      <c r="Z961" s="202"/>
      <c r="AA961" s="202"/>
      <c r="AB961" s="202"/>
      <c r="AC961" s="202"/>
      <c r="AD961" s="202"/>
      <c r="AE961" s="202"/>
      <c r="AF961" s="202"/>
      <c r="AG961" s="203"/>
      <c r="AH961" s="133"/>
      <c r="AI961" s="100"/>
      <c r="AM961" s="51"/>
      <c r="AN961" s="53"/>
    </row>
    <row r="962" spans="1:40" ht="12.75" customHeight="1">
      <c r="A962" s="537" t="s">
        <v>39</v>
      </c>
      <c r="B962" s="537"/>
      <c r="C962" s="72">
        <f>SUM(D962:F962)</f>
        <v>0</v>
      </c>
      <c r="D962" s="73"/>
      <c r="E962" s="73"/>
      <c r="F962" s="73"/>
      <c r="G962" s="73"/>
      <c r="H962" s="73"/>
      <c r="I962" s="98"/>
      <c r="J962" s="548"/>
      <c r="K962" s="541"/>
      <c r="L962" s="549"/>
      <c r="M962" s="554"/>
      <c r="N962" s="680"/>
      <c r="O962" s="543"/>
      <c r="P962" s="177"/>
      <c r="Q962" s="178"/>
      <c r="R962" s="178"/>
      <c r="S962" s="178"/>
      <c r="T962" s="178"/>
      <c r="U962" s="178"/>
      <c r="V962" s="178"/>
      <c r="W962" s="178"/>
      <c r="X962" s="178"/>
      <c r="Y962" s="178"/>
      <c r="Z962" s="202"/>
      <c r="AA962" s="202"/>
      <c r="AB962" s="202"/>
      <c r="AC962" s="202"/>
      <c r="AD962" s="202"/>
      <c r="AE962" s="202"/>
      <c r="AF962" s="202"/>
      <c r="AG962" s="203"/>
      <c r="AH962" s="133"/>
      <c r="AI962" s="100"/>
      <c r="AM962" s="51"/>
      <c r="AN962" s="53"/>
    </row>
    <row r="963" spans="1:40" ht="12.75" customHeight="1">
      <c r="A963" s="537" t="s">
        <v>40</v>
      </c>
      <c r="B963" s="537"/>
      <c r="C963" s="72">
        <f>SUM(D963:F963)</f>
        <v>0</v>
      </c>
      <c r="D963" s="73"/>
      <c r="E963" s="73"/>
      <c r="F963" s="73"/>
      <c r="G963" s="73"/>
      <c r="H963" s="73"/>
      <c r="I963" s="98"/>
      <c r="J963" s="548"/>
      <c r="K963" s="541"/>
      <c r="L963" s="549"/>
      <c r="M963" s="554"/>
      <c r="N963" s="683"/>
      <c r="O963" s="543"/>
      <c r="P963" s="183"/>
      <c r="Q963" s="184"/>
      <c r="R963" s="184"/>
      <c r="S963" s="184"/>
      <c r="T963" s="184"/>
      <c r="U963" s="184"/>
      <c r="V963" s="184"/>
      <c r="W963" s="184"/>
      <c r="X963" s="184"/>
      <c r="Y963" s="184"/>
      <c r="Z963" s="204"/>
      <c r="AA963" s="204"/>
      <c r="AB963" s="204"/>
      <c r="AC963" s="204"/>
      <c r="AD963" s="204"/>
      <c r="AE963" s="204"/>
      <c r="AF963" s="204"/>
      <c r="AG963" s="205"/>
      <c r="AH963" s="133"/>
      <c r="AI963" s="100"/>
      <c r="AM963" s="51"/>
      <c r="AN963" s="53"/>
    </row>
    <row r="964" spans="1:40" ht="84" customHeight="1">
      <c r="A964" s="70" t="s">
        <v>545</v>
      </c>
      <c r="B964" s="71" t="s">
        <v>546</v>
      </c>
      <c r="C964" s="72"/>
      <c r="D964" s="73"/>
      <c r="E964" s="73"/>
      <c r="F964" s="73"/>
      <c r="G964" s="73"/>
      <c r="H964" s="73"/>
      <c r="I964" s="541" t="s">
        <v>529</v>
      </c>
      <c r="J964" s="548" t="s">
        <v>54</v>
      </c>
      <c r="K964" s="541" t="s">
        <v>547</v>
      </c>
      <c r="L964" s="98" t="s">
        <v>48</v>
      </c>
      <c r="M964" s="36" t="s">
        <v>49</v>
      </c>
      <c r="N964" s="679">
        <v>10551</v>
      </c>
      <c r="O964" s="543"/>
      <c r="P964" s="199"/>
      <c r="Q964" s="200"/>
      <c r="R964" s="200"/>
      <c r="S964" s="200"/>
      <c r="T964" s="200"/>
      <c r="U964" s="200"/>
      <c r="V964" s="200"/>
      <c r="W964" s="200"/>
      <c r="X964" s="200"/>
      <c r="Y964" s="200"/>
      <c r="Z964" s="226"/>
      <c r="AA964" s="226"/>
      <c r="AB964" s="197" t="s">
        <v>50</v>
      </c>
      <c r="AC964" s="226"/>
      <c r="AD964" s="226"/>
      <c r="AE964" s="226"/>
      <c r="AF964" s="226"/>
      <c r="AG964" s="227"/>
      <c r="AH964" s="133"/>
      <c r="AI964" s="100"/>
      <c r="AM964" s="51"/>
      <c r="AN964" s="53"/>
    </row>
    <row r="965" spans="1:40" ht="54.75" customHeight="1">
      <c r="A965" s="537" t="s">
        <v>27</v>
      </c>
      <c r="B965" s="537"/>
      <c r="C965" s="72">
        <f aca="true" t="shared" si="134" ref="C965:H965">SUM(C966:C970)</f>
        <v>10551</v>
      </c>
      <c r="D965" s="73">
        <f t="shared" si="134"/>
        <v>10551</v>
      </c>
      <c r="E965" s="73">
        <f t="shared" si="134"/>
        <v>0</v>
      </c>
      <c r="F965" s="73">
        <f t="shared" si="134"/>
        <v>0</v>
      </c>
      <c r="G965" s="73">
        <f t="shared" si="134"/>
        <v>10551</v>
      </c>
      <c r="H965" s="73">
        <f t="shared" si="134"/>
        <v>10551</v>
      </c>
      <c r="I965" s="541"/>
      <c r="J965" s="548"/>
      <c r="K965" s="541"/>
      <c r="L965" s="551"/>
      <c r="M965" s="552"/>
      <c r="N965" s="680"/>
      <c r="O965" s="543"/>
      <c r="P965" s="177"/>
      <c r="Q965" s="178"/>
      <c r="R965" s="178"/>
      <c r="S965" s="178"/>
      <c r="T965" s="178"/>
      <c r="U965" s="178"/>
      <c r="V965" s="178"/>
      <c r="W965" s="178"/>
      <c r="X965" s="178"/>
      <c r="Y965" s="178"/>
      <c r="Z965" s="202"/>
      <c r="AA965" s="202"/>
      <c r="AB965" s="202"/>
      <c r="AC965" s="202"/>
      <c r="AD965" s="202"/>
      <c r="AE965" s="202"/>
      <c r="AF965" s="202"/>
      <c r="AG965" s="203"/>
      <c r="AH965" s="133"/>
      <c r="AI965" s="100"/>
      <c r="AM965" s="51"/>
      <c r="AN965" s="53">
        <f>(H965/D965)*100</f>
        <v>100</v>
      </c>
    </row>
    <row r="966" spans="1:40" ht="12.75" customHeight="1">
      <c r="A966" s="537" t="s">
        <v>28</v>
      </c>
      <c r="B966" s="537"/>
      <c r="C966" s="72">
        <f>SUM(D966:F966)</f>
        <v>0</v>
      </c>
      <c r="D966" s="73"/>
      <c r="E966" s="73"/>
      <c r="F966" s="73"/>
      <c r="G966" s="73"/>
      <c r="H966" s="73"/>
      <c r="I966" s="541"/>
      <c r="J966" s="548"/>
      <c r="K966" s="541"/>
      <c r="L966" s="551"/>
      <c r="M966" s="552"/>
      <c r="N966" s="680"/>
      <c r="O966" s="543"/>
      <c r="P966" s="177"/>
      <c r="Q966" s="178"/>
      <c r="R966" s="178"/>
      <c r="S966" s="178"/>
      <c r="T966" s="178"/>
      <c r="U966" s="178"/>
      <c r="V966" s="178"/>
      <c r="W966" s="178"/>
      <c r="X966" s="178"/>
      <c r="Y966" s="178"/>
      <c r="Z966" s="202"/>
      <c r="AA966" s="202"/>
      <c r="AB966" s="202"/>
      <c r="AC966" s="202"/>
      <c r="AD966" s="202"/>
      <c r="AE966" s="202"/>
      <c r="AF966" s="202"/>
      <c r="AG966" s="203"/>
      <c r="AH966" s="133"/>
      <c r="AI966" s="100"/>
      <c r="AM966" s="51"/>
      <c r="AN966" s="53"/>
    </row>
    <row r="967" spans="1:40" ht="12.75" customHeight="1">
      <c r="A967" s="537" t="s">
        <v>29</v>
      </c>
      <c r="B967" s="537"/>
      <c r="C967" s="72">
        <f>SUM(D967:F967)</f>
        <v>10551</v>
      </c>
      <c r="D967" s="73">
        <v>10551</v>
      </c>
      <c r="E967" s="73"/>
      <c r="F967" s="73"/>
      <c r="G967" s="73">
        <v>10551</v>
      </c>
      <c r="H967" s="73">
        <v>10551</v>
      </c>
      <c r="I967" s="541"/>
      <c r="J967" s="548"/>
      <c r="K967" s="541"/>
      <c r="L967" s="551"/>
      <c r="M967" s="552"/>
      <c r="N967" s="680"/>
      <c r="O967" s="543"/>
      <c r="P967" s="177"/>
      <c r="Q967" s="178"/>
      <c r="R967" s="178"/>
      <c r="S967" s="178"/>
      <c r="T967" s="178"/>
      <c r="U967" s="178"/>
      <c r="V967" s="178"/>
      <c r="W967" s="178"/>
      <c r="X967" s="178"/>
      <c r="Y967" s="178"/>
      <c r="Z967" s="202"/>
      <c r="AA967" s="202"/>
      <c r="AB967" s="202"/>
      <c r="AC967" s="202"/>
      <c r="AD967" s="202"/>
      <c r="AE967" s="202"/>
      <c r="AF967" s="202"/>
      <c r="AG967" s="203"/>
      <c r="AH967" s="133"/>
      <c r="AI967" s="100"/>
      <c r="AM967" s="51"/>
      <c r="AN967" s="53">
        <f>(H967/D967)*100</f>
        <v>100</v>
      </c>
    </row>
    <row r="968" spans="1:40" ht="12.75" customHeight="1">
      <c r="A968" s="537" t="s">
        <v>30</v>
      </c>
      <c r="B968" s="537"/>
      <c r="C968" s="72">
        <f>SUM(D968:F968)</f>
        <v>0</v>
      </c>
      <c r="D968" s="73"/>
      <c r="E968" s="73"/>
      <c r="F968" s="73"/>
      <c r="G968" s="73"/>
      <c r="H968" s="73"/>
      <c r="I968" s="541"/>
      <c r="J968" s="548"/>
      <c r="K968" s="541"/>
      <c r="L968" s="551"/>
      <c r="M968" s="552"/>
      <c r="N968" s="680"/>
      <c r="O968" s="543"/>
      <c r="P968" s="177"/>
      <c r="Q968" s="178"/>
      <c r="R968" s="178"/>
      <c r="S968" s="178"/>
      <c r="T968" s="178"/>
      <c r="U968" s="178"/>
      <c r="V968" s="178"/>
      <c r="W968" s="178"/>
      <c r="X968" s="178"/>
      <c r="Y968" s="178"/>
      <c r="Z968" s="202"/>
      <c r="AA968" s="202"/>
      <c r="AB968" s="202"/>
      <c r="AC968" s="202"/>
      <c r="AD968" s="202"/>
      <c r="AE968" s="202"/>
      <c r="AF968" s="202"/>
      <c r="AG968" s="203"/>
      <c r="AH968" s="133"/>
      <c r="AI968" s="100"/>
      <c r="AM968" s="51"/>
      <c r="AN968" s="53"/>
    </row>
    <row r="969" spans="1:40" ht="12.75" customHeight="1">
      <c r="A969" s="537" t="s">
        <v>39</v>
      </c>
      <c r="B969" s="537"/>
      <c r="C969" s="72">
        <f>SUM(D969:F969)</f>
        <v>0</v>
      </c>
      <c r="D969" s="73"/>
      <c r="E969" s="73"/>
      <c r="F969" s="73"/>
      <c r="G969" s="73"/>
      <c r="H969" s="73"/>
      <c r="I969" s="98"/>
      <c r="J969" s="548"/>
      <c r="K969" s="541"/>
      <c r="L969" s="551"/>
      <c r="M969" s="552"/>
      <c r="N969" s="692"/>
      <c r="O969" s="543"/>
      <c r="P969" s="177"/>
      <c r="Q969" s="178"/>
      <c r="R969" s="178"/>
      <c r="S969" s="178"/>
      <c r="T969" s="178"/>
      <c r="U969" s="178"/>
      <c r="V969" s="178"/>
      <c r="W969" s="178"/>
      <c r="X969" s="178"/>
      <c r="Y969" s="178"/>
      <c r="Z969" s="202"/>
      <c r="AA969" s="202"/>
      <c r="AB969" s="202"/>
      <c r="AC969" s="202"/>
      <c r="AD969" s="202"/>
      <c r="AE969" s="202"/>
      <c r="AF969" s="202"/>
      <c r="AG969" s="203"/>
      <c r="AH969" s="133"/>
      <c r="AI969" s="100"/>
      <c r="AM969" s="51"/>
      <c r="AN969" s="53"/>
    </row>
    <row r="970" spans="1:40" ht="12.75" customHeight="1">
      <c r="A970" s="537" t="s">
        <v>40</v>
      </c>
      <c r="B970" s="537"/>
      <c r="C970" s="72">
        <f>SUM(D970:F970)</f>
        <v>0</v>
      </c>
      <c r="D970" s="73"/>
      <c r="E970" s="73"/>
      <c r="F970" s="73"/>
      <c r="G970" s="73"/>
      <c r="H970" s="73"/>
      <c r="I970" s="98"/>
      <c r="J970" s="548"/>
      <c r="K970" s="541"/>
      <c r="L970" s="551"/>
      <c r="M970" s="552"/>
      <c r="N970" s="234"/>
      <c r="O970" s="543"/>
      <c r="P970" s="183"/>
      <c r="Q970" s="184"/>
      <c r="R970" s="184"/>
      <c r="S970" s="184"/>
      <c r="T970" s="184"/>
      <c r="U970" s="184"/>
      <c r="V970" s="184"/>
      <c r="W970" s="184"/>
      <c r="X970" s="184"/>
      <c r="Y970" s="184"/>
      <c r="Z970" s="204"/>
      <c r="AA970" s="204"/>
      <c r="AB970" s="204"/>
      <c r="AC970" s="204"/>
      <c r="AD970" s="204"/>
      <c r="AE970" s="204"/>
      <c r="AF970" s="204"/>
      <c r="AG970" s="205"/>
      <c r="AH970" s="133"/>
      <c r="AI970" s="100"/>
      <c r="AM970" s="51"/>
      <c r="AN970" s="53"/>
    </row>
    <row r="971" spans="1:40" ht="106.5" customHeight="1">
      <c r="A971" s="70" t="s">
        <v>548</v>
      </c>
      <c r="B971" s="71" t="s">
        <v>549</v>
      </c>
      <c r="C971" s="72"/>
      <c r="D971" s="73"/>
      <c r="E971" s="73"/>
      <c r="F971" s="73"/>
      <c r="G971" s="73"/>
      <c r="H971" s="73"/>
      <c r="I971" s="541" t="s">
        <v>529</v>
      </c>
      <c r="J971" s="548" t="s">
        <v>54</v>
      </c>
      <c r="K971" s="541" t="s">
        <v>550</v>
      </c>
      <c r="L971" s="549" t="s">
        <v>48</v>
      </c>
      <c r="M971" s="534" t="s">
        <v>49</v>
      </c>
      <c r="N971" s="542"/>
      <c r="O971" s="543"/>
      <c r="P971" s="199"/>
      <c r="Q971" s="200"/>
      <c r="R971" s="200"/>
      <c r="S971" s="200"/>
      <c r="T971" s="200"/>
      <c r="U971" s="200"/>
      <c r="V971" s="200"/>
      <c r="W971" s="200"/>
      <c r="X971" s="200"/>
      <c r="Y971" s="200"/>
      <c r="Z971" s="226"/>
      <c r="AA971" s="226"/>
      <c r="AB971" s="197" t="s">
        <v>50</v>
      </c>
      <c r="AC971" s="226"/>
      <c r="AD971" s="226"/>
      <c r="AE971" s="226"/>
      <c r="AF971" s="226"/>
      <c r="AG971" s="227"/>
      <c r="AH971" s="133"/>
      <c r="AI971" s="100"/>
      <c r="AM971" s="51"/>
      <c r="AN971" s="53"/>
    </row>
    <row r="972" spans="1:40" ht="54.75" customHeight="1">
      <c r="A972" s="537" t="s">
        <v>27</v>
      </c>
      <c r="B972" s="537"/>
      <c r="C972" s="72">
        <f aca="true" t="shared" si="135" ref="C972:H972">SUM(C973:C977)</f>
        <v>0</v>
      </c>
      <c r="D972" s="73">
        <f t="shared" si="135"/>
        <v>0</v>
      </c>
      <c r="E972" s="73">
        <f t="shared" si="135"/>
        <v>0</v>
      </c>
      <c r="F972" s="73">
        <f t="shared" si="135"/>
        <v>0</v>
      </c>
      <c r="G972" s="73">
        <f t="shared" si="135"/>
        <v>0</v>
      </c>
      <c r="H972" s="73">
        <f t="shared" si="135"/>
        <v>0</v>
      </c>
      <c r="I972" s="541"/>
      <c r="J972" s="548"/>
      <c r="K972" s="541"/>
      <c r="L972" s="549"/>
      <c r="M972" s="688"/>
      <c r="N972" s="542"/>
      <c r="O972" s="543"/>
      <c r="P972" s="177"/>
      <c r="Q972" s="178"/>
      <c r="R972" s="178"/>
      <c r="S972" s="178"/>
      <c r="T972" s="178"/>
      <c r="U972" s="178"/>
      <c r="V972" s="178"/>
      <c r="W972" s="178"/>
      <c r="X972" s="178"/>
      <c r="Y972" s="178"/>
      <c r="Z972" s="202"/>
      <c r="AA972" s="202"/>
      <c r="AB972" s="202"/>
      <c r="AC972" s="202"/>
      <c r="AD972" s="202"/>
      <c r="AE972" s="202"/>
      <c r="AF972" s="202"/>
      <c r="AG972" s="203"/>
      <c r="AH972" s="133"/>
      <c r="AI972" s="100"/>
      <c r="AM972" s="51"/>
      <c r="AN972" s="53" t="e">
        <f>(H972/D972)*100</f>
        <v>#DIV/0!</v>
      </c>
    </row>
    <row r="973" spans="1:40" ht="12.75" customHeight="1">
      <c r="A973" s="537" t="s">
        <v>28</v>
      </c>
      <c r="B973" s="537"/>
      <c r="C973" s="72">
        <f>SUM(D973:F973)</f>
        <v>0</v>
      </c>
      <c r="D973" s="73"/>
      <c r="E973" s="73"/>
      <c r="F973" s="73"/>
      <c r="G973" s="73"/>
      <c r="H973" s="73"/>
      <c r="I973" s="541"/>
      <c r="J973" s="548"/>
      <c r="K973" s="541"/>
      <c r="L973" s="549"/>
      <c r="M973" s="693"/>
      <c r="N973" s="542"/>
      <c r="O973" s="543"/>
      <c r="P973" s="177"/>
      <c r="Q973" s="178"/>
      <c r="R973" s="178"/>
      <c r="S973" s="178"/>
      <c r="T973" s="178"/>
      <c r="U973" s="178"/>
      <c r="V973" s="178"/>
      <c r="W973" s="178"/>
      <c r="X973" s="178"/>
      <c r="Y973" s="178"/>
      <c r="Z973" s="202"/>
      <c r="AA973" s="202"/>
      <c r="AB973" s="202"/>
      <c r="AC973" s="202"/>
      <c r="AD973" s="202"/>
      <c r="AE973" s="202"/>
      <c r="AF973" s="202"/>
      <c r="AG973" s="203"/>
      <c r="AH973" s="133"/>
      <c r="AI973" s="100"/>
      <c r="AM973" s="51"/>
      <c r="AN973" s="53"/>
    </row>
    <row r="974" spans="1:40" ht="12.75" customHeight="1">
      <c r="A974" s="537" t="s">
        <v>29</v>
      </c>
      <c r="B974" s="537"/>
      <c r="C974" s="72">
        <f>SUM(D974:F974)</f>
        <v>0</v>
      </c>
      <c r="D974" s="73">
        <v>0</v>
      </c>
      <c r="E974" s="73"/>
      <c r="F974" s="73"/>
      <c r="G974" s="73">
        <v>0</v>
      </c>
      <c r="H974" s="73">
        <v>0</v>
      </c>
      <c r="I974" s="541"/>
      <c r="J974" s="548"/>
      <c r="K974" s="541"/>
      <c r="L974" s="549"/>
      <c r="M974" s="693"/>
      <c r="N974" s="542"/>
      <c r="O974" s="543"/>
      <c r="P974" s="177"/>
      <c r="Q974" s="178"/>
      <c r="R974" s="178"/>
      <c r="S974" s="178"/>
      <c r="T974" s="178"/>
      <c r="U974" s="178"/>
      <c r="V974" s="178"/>
      <c r="W974" s="178"/>
      <c r="X974" s="178"/>
      <c r="Y974" s="178"/>
      <c r="Z974" s="202"/>
      <c r="AA974" s="202"/>
      <c r="AB974" s="202"/>
      <c r="AC974" s="202"/>
      <c r="AD974" s="202"/>
      <c r="AE974" s="202"/>
      <c r="AF974" s="202"/>
      <c r="AG974" s="203"/>
      <c r="AH974" s="133"/>
      <c r="AI974" s="100"/>
      <c r="AM974" s="51"/>
      <c r="AN974" s="53" t="e">
        <f>(H974/D974)*100</f>
        <v>#DIV/0!</v>
      </c>
    </row>
    <row r="975" spans="1:40" ht="12.75" customHeight="1">
      <c r="A975" s="537" t="s">
        <v>30</v>
      </c>
      <c r="B975" s="537"/>
      <c r="C975" s="72">
        <f>SUM(D975:F975)</f>
        <v>0</v>
      </c>
      <c r="D975" s="73"/>
      <c r="E975" s="73"/>
      <c r="F975" s="73"/>
      <c r="G975" s="73"/>
      <c r="H975" s="73"/>
      <c r="I975" s="541"/>
      <c r="J975" s="548"/>
      <c r="K975" s="541"/>
      <c r="L975" s="549"/>
      <c r="M975" s="693"/>
      <c r="N975" s="542"/>
      <c r="O975" s="543"/>
      <c r="P975" s="177"/>
      <c r="Q975" s="178"/>
      <c r="R975" s="178"/>
      <c r="S975" s="178"/>
      <c r="T975" s="178"/>
      <c r="U975" s="178"/>
      <c r="V975" s="178"/>
      <c r="W975" s="178"/>
      <c r="X975" s="178"/>
      <c r="Y975" s="178"/>
      <c r="Z975" s="202"/>
      <c r="AA975" s="202"/>
      <c r="AB975" s="202"/>
      <c r="AC975" s="202"/>
      <c r="AD975" s="202"/>
      <c r="AE975" s="202"/>
      <c r="AF975" s="202"/>
      <c r="AG975" s="203"/>
      <c r="AH975" s="133"/>
      <c r="AI975" s="100"/>
      <c r="AM975" s="51"/>
      <c r="AN975" s="53"/>
    </row>
    <row r="976" spans="1:40" ht="12.75" customHeight="1">
      <c r="A976" s="537" t="s">
        <v>39</v>
      </c>
      <c r="B976" s="537"/>
      <c r="C976" s="72">
        <f>SUM(D976:F976)</f>
        <v>0</v>
      </c>
      <c r="D976" s="73"/>
      <c r="E976" s="73"/>
      <c r="F976" s="73"/>
      <c r="G976" s="73"/>
      <c r="H976" s="73"/>
      <c r="I976" s="98"/>
      <c r="J976" s="548"/>
      <c r="K976" s="541"/>
      <c r="L976" s="549"/>
      <c r="M976" s="693"/>
      <c r="N976" s="542"/>
      <c r="O976" s="543"/>
      <c r="P976" s="177"/>
      <c r="Q976" s="178"/>
      <c r="R976" s="178"/>
      <c r="S976" s="178"/>
      <c r="T976" s="178"/>
      <c r="U976" s="178"/>
      <c r="V976" s="178"/>
      <c r="W976" s="178"/>
      <c r="X976" s="178"/>
      <c r="Y976" s="178"/>
      <c r="Z976" s="202"/>
      <c r="AA976" s="202"/>
      <c r="AB976" s="202"/>
      <c r="AC976" s="202"/>
      <c r="AD976" s="202"/>
      <c r="AE976" s="202"/>
      <c r="AF976" s="202"/>
      <c r="AG976" s="203"/>
      <c r="AH976" s="133"/>
      <c r="AI976" s="100"/>
      <c r="AM976" s="51"/>
      <c r="AN976" s="53"/>
    </row>
    <row r="977" spans="1:40" ht="12.75" customHeight="1">
      <c r="A977" s="537" t="s">
        <v>40</v>
      </c>
      <c r="B977" s="537"/>
      <c r="C977" s="72">
        <f>SUM(D977:F977)</f>
        <v>0</v>
      </c>
      <c r="D977" s="73"/>
      <c r="E977" s="73"/>
      <c r="F977" s="73"/>
      <c r="G977" s="73"/>
      <c r="H977" s="73"/>
      <c r="I977" s="98"/>
      <c r="J977" s="548"/>
      <c r="K977" s="541"/>
      <c r="L977" s="549"/>
      <c r="M977" s="694"/>
      <c r="N977" s="542"/>
      <c r="O977" s="543"/>
      <c r="P977" s="183"/>
      <c r="Q977" s="184"/>
      <c r="R977" s="184"/>
      <c r="S977" s="184"/>
      <c r="T977" s="184"/>
      <c r="U977" s="184"/>
      <c r="V977" s="184"/>
      <c r="W977" s="184"/>
      <c r="X977" s="184"/>
      <c r="Y977" s="184"/>
      <c r="Z977" s="204"/>
      <c r="AA977" s="204"/>
      <c r="AB977" s="204"/>
      <c r="AC977" s="204"/>
      <c r="AD977" s="204"/>
      <c r="AE977" s="204"/>
      <c r="AF977" s="204"/>
      <c r="AG977" s="205"/>
      <c r="AH977" s="133"/>
      <c r="AI977" s="100"/>
      <c r="AM977" s="51"/>
      <c r="AN977" s="53"/>
    </row>
    <row r="978" spans="1:40" ht="41.25" customHeight="1">
      <c r="A978" s="70" t="s">
        <v>551</v>
      </c>
      <c r="B978" s="71" t="s">
        <v>552</v>
      </c>
      <c r="C978" s="193"/>
      <c r="D978" s="194"/>
      <c r="E978" s="194"/>
      <c r="F978" s="194"/>
      <c r="G978" s="194"/>
      <c r="H978" s="194"/>
      <c r="I978" s="181"/>
      <c r="J978" s="541" t="s">
        <v>37</v>
      </c>
      <c r="K978" s="541" t="s">
        <v>553</v>
      </c>
      <c r="L978" s="549"/>
      <c r="M978" s="549"/>
      <c r="N978" s="550">
        <f>N985</f>
        <v>2000</v>
      </c>
      <c r="O978" s="543"/>
      <c r="P978" s="199"/>
      <c r="Q978" s="200"/>
      <c r="R978" s="200"/>
      <c r="S978" s="200"/>
      <c r="T978" s="200"/>
      <c r="U978" s="200"/>
      <c r="V978" s="200"/>
      <c r="W978" s="200"/>
      <c r="X978" s="200"/>
      <c r="Y978" s="200"/>
      <c r="Z978" s="226"/>
      <c r="AA978" s="226"/>
      <c r="AB978" s="226"/>
      <c r="AC978" s="226"/>
      <c r="AD978" s="226"/>
      <c r="AE978" s="226"/>
      <c r="AF978" s="226"/>
      <c r="AG978" s="227"/>
      <c r="AH978" s="133"/>
      <c r="AI978" s="100"/>
      <c r="AM978" s="51"/>
      <c r="AN978" s="53"/>
    </row>
    <row r="979" spans="1:40" ht="54.75" customHeight="1">
      <c r="A979" s="537" t="s">
        <v>27</v>
      </c>
      <c r="B979" s="537"/>
      <c r="C979" s="141">
        <f aca="true" t="shared" si="136" ref="C979:I979">SUM(C980:C984)</f>
        <v>2612.714</v>
      </c>
      <c r="D979" s="142">
        <f t="shared" si="136"/>
        <v>2612.714</v>
      </c>
      <c r="E979" s="142">
        <f t="shared" si="136"/>
        <v>0</v>
      </c>
      <c r="F979" s="142">
        <f t="shared" si="136"/>
        <v>0</v>
      </c>
      <c r="G979" s="142">
        <f t="shared" si="136"/>
        <v>2612.714</v>
      </c>
      <c r="H979" s="142">
        <f t="shared" si="136"/>
        <v>2612.714</v>
      </c>
      <c r="I979" s="141">
        <f t="shared" si="136"/>
        <v>0</v>
      </c>
      <c r="J979" s="541"/>
      <c r="K979" s="541"/>
      <c r="L979" s="549"/>
      <c r="M979" s="549"/>
      <c r="N979" s="550"/>
      <c r="O979" s="543"/>
      <c r="P979" s="177"/>
      <c r="Q979" s="178"/>
      <c r="R979" s="178"/>
      <c r="S979" s="178"/>
      <c r="T979" s="178"/>
      <c r="U979" s="178"/>
      <c r="V979" s="178"/>
      <c r="W979" s="178"/>
      <c r="X979" s="178"/>
      <c r="Y979" s="178"/>
      <c r="Z979" s="202"/>
      <c r="AA979" s="202"/>
      <c r="AB979" s="202"/>
      <c r="AC979" s="202"/>
      <c r="AD979" s="202"/>
      <c r="AE979" s="202"/>
      <c r="AF979" s="202"/>
      <c r="AG979" s="203"/>
      <c r="AH979" s="133"/>
      <c r="AI979" s="100"/>
      <c r="AM979" s="51"/>
      <c r="AN979" s="53"/>
    </row>
    <row r="980" spans="1:40" ht="12.75" customHeight="1" hidden="1">
      <c r="A980" s="537" t="s">
        <v>28</v>
      </c>
      <c r="B980" s="537"/>
      <c r="C980" s="141">
        <f>SUM(D980:F980)</f>
        <v>0</v>
      </c>
      <c r="D980" s="142">
        <f aca="true" t="shared" si="137" ref="D980:H982">D987</f>
        <v>0</v>
      </c>
      <c r="E980" s="142">
        <f t="shared" si="137"/>
        <v>0</v>
      </c>
      <c r="F980" s="142">
        <f t="shared" si="137"/>
        <v>0</v>
      </c>
      <c r="G980" s="142">
        <f t="shared" si="137"/>
        <v>0</v>
      </c>
      <c r="H980" s="142">
        <f t="shared" si="137"/>
        <v>0</v>
      </c>
      <c r="I980" s="181"/>
      <c r="J980" s="541"/>
      <c r="K980" s="541"/>
      <c r="L980" s="549"/>
      <c r="M980" s="549"/>
      <c r="N980" s="550"/>
      <c r="O980" s="543"/>
      <c r="P980" s="177"/>
      <c r="Q980" s="178"/>
      <c r="R980" s="178"/>
      <c r="S980" s="178"/>
      <c r="T980" s="178"/>
      <c r="U980" s="178"/>
      <c r="V980" s="178"/>
      <c r="W980" s="178"/>
      <c r="X980" s="178"/>
      <c r="Y980" s="178"/>
      <c r="Z980" s="202"/>
      <c r="AA980" s="202"/>
      <c r="AB980" s="202"/>
      <c r="AC980" s="202"/>
      <c r="AD980" s="202"/>
      <c r="AE980" s="202"/>
      <c r="AF980" s="202"/>
      <c r="AG980" s="203"/>
      <c r="AH980" s="133"/>
      <c r="AI980" s="100"/>
      <c r="AM980" s="51"/>
      <c r="AN980" s="53" t="e">
        <f>(H980/D980)*100</f>
        <v>#DIV/0!</v>
      </c>
    </row>
    <row r="981" spans="1:40" ht="12.75" customHeight="1">
      <c r="A981" s="537" t="s">
        <v>29</v>
      </c>
      <c r="B981" s="537"/>
      <c r="C981" s="141">
        <f>SUM(D981:F981)</f>
        <v>2612.714</v>
      </c>
      <c r="D981" s="142">
        <f t="shared" si="137"/>
        <v>2612.714</v>
      </c>
      <c r="E981" s="142">
        <f t="shared" si="137"/>
        <v>0</v>
      </c>
      <c r="F981" s="142">
        <f t="shared" si="137"/>
        <v>0</v>
      </c>
      <c r="G981" s="142">
        <f t="shared" si="137"/>
        <v>2612.714</v>
      </c>
      <c r="H981" s="142">
        <f t="shared" si="137"/>
        <v>2612.714</v>
      </c>
      <c r="I981" s="181"/>
      <c r="J981" s="541"/>
      <c r="K981" s="541"/>
      <c r="L981" s="549"/>
      <c r="M981" s="549"/>
      <c r="N981" s="550"/>
      <c r="O981" s="543"/>
      <c r="P981" s="177"/>
      <c r="Q981" s="178"/>
      <c r="R981" s="178"/>
      <c r="S981" s="178"/>
      <c r="T981" s="178"/>
      <c r="U981" s="178"/>
      <c r="V981" s="178"/>
      <c r="W981" s="178"/>
      <c r="X981" s="178"/>
      <c r="Y981" s="178"/>
      <c r="Z981" s="202"/>
      <c r="AA981" s="202"/>
      <c r="AB981" s="202"/>
      <c r="AC981" s="202"/>
      <c r="AD981" s="202"/>
      <c r="AE981" s="202"/>
      <c r="AF981" s="202"/>
      <c r="AG981" s="203"/>
      <c r="AH981" s="133"/>
      <c r="AI981" s="100"/>
      <c r="AM981" s="51"/>
      <c r="AN981" s="53">
        <f>(H981/D981)*100</f>
        <v>100</v>
      </c>
    </row>
    <row r="982" spans="1:40" ht="12.75" customHeight="1" hidden="1">
      <c r="A982" s="537" t="s">
        <v>30</v>
      </c>
      <c r="B982" s="537"/>
      <c r="C982" s="141">
        <f>SUM(D982:F982)</f>
        <v>0</v>
      </c>
      <c r="D982" s="142">
        <f t="shared" si="137"/>
        <v>0</v>
      </c>
      <c r="E982" s="142">
        <f t="shared" si="137"/>
        <v>0</v>
      </c>
      <c r="F982" s="142">
        <f t="shared" si="137"/>
        <v>0</v>
      </c>
      <c r="G982" s="142">
        <f t="shared" si="137"/>
        <v>0</v>
      </c>
      <c r="H982" s="142">
        <f t="shared" si="137"/>
        <v>0</v>
      </c>
      <c r="I982" s="181"/>
      <c r="J982" s="541"/>
      <c r="K982" s="541"/>
      <c r="L982" s="171"/>
      <c r="M982" s="181"/>
      <c r="N982" s="550"/>
      <c r="O982" s="543"/>
      <c r="P982" s="177"/>
      <c r="Q982" s="178"/>
      <c r="R982" s="178"/>
      <c r="S982" s="178"/>
      <c r="T982" s="178"/>
      <c r="U982" s="178"/>
      <c r="V982" s="178"/>
      <c r="W982" s="178"/>
      <c r="X982" s="178"/>
      <c r="Y982" s="178"/>
      <c r="Z982" s="202"/>
      <c r="AA982" s="202"/>
      <c r="AB982" s="202"/>
      <c r="AC982" s="202"/>
      <c r="AD982" s="202"/>
      <c r="AE982" s="202"/>
      <c r="AF982" s="202"/>
      <c r="AG982" s="203"/>
      <c r="AH982" s="133"/>
      <c r="AI982" s="100"/>
      <c r="AM982" s="51"/>
      <c r="AN982" s="53" t="e">
        <f>(H982/D982)*100</f>
        <v>#DIV/0!</v>
      </c>
    </row>
    <row r="983" spans="1:40" ht="12.75" customHeight="1" hidden="1">
      <c r="A983" s="537" t="s">
        <v>39</v>
      </c>
      <c r="B983" s="537"/>
      <c r="C983" s="141">
        <f>SUM(D983:F983)</f>
        <v>0</v>
      </c>
      <c r="D983" s="142">
        <f>D990</f>
        <v>0</v>
      </c>
      <c r="E983" s="142"/>
      <c r="F983" s="142"/>
      <c r="G983" s="142"/>
      <c r="H983" s="142"/>
      <c r="I983" s="181"/>
      <c r="J983" s="74"/>
      <c r="K983" s="541"/>
      <c r="L983" s="171"/>
      <c r="M983" s="181"/>
      <c r="N983" s="93"/>
      <c r="O983" s="182"/>
      <c r="P983" s="177"/>
      <c r="Q983" s="178"/>
      <c r="R983" s="178"/>
      <c r="S983" s="178"/>
      <c r="T983" s="178"/>
      <c r="U983" s="178"/>
      <c r="V983" s="178"/>
      <c r="W983" s="178"/>
      <c r="X983" s="178"/>
      <c r="Y983" s="178"/>
      <c r="Z983" s="202"/>
      <c r="AA983" s="202"/>
      <c r="AB983" s="202"/>
      <c r="AC983" s="202"/>
      <c r="AD983" s="202"/>
      <c r="AE983" s="202"/>
      <c r="AF983" s="202"/>
      <c r="AG983" s="203"/>
      <c r="AH983" s="133"/>
      <c r="AI983" s="100"/>
      <c r="AM983" s="51"/>
      <c r="AN983" s="53" t="e">
        <f>(H983/D983)*100</f>
        <v>#DIV/0!</v>
      </c>
    </row>
    <row r="984" spans="1:40" ht="12.75" customHeight="1" hidden="1">
      <c r="A984" s="537" t="s">
        <v>40</v>
      </c>
      <c r="B984" s="537"/>
      <c r="C984" s="141">
        <f>SUM(D984:F984)</f>
        <v>0</v>
      </c>
      <c r="D984" s="142">
        <f>D991</f>
        <v>0</v>
      </c>
      <c r="E984" s="142"/>
      <c r="F984" s="142"/>
      <c r="G984" s="142"/>
      <c r="H984" s="142"/>
      <c r="I984" s="181"/>
      <c r="J984" s="74"/>
      <c r="K984" s="541"/>
      <c r="L984" s="171"/>
      <c r="M984" s="181"/>
      <c r="N984" s="93"/>
      <c r="O984" s="182"/>
      <c r="P984" s="183"/>
      <c r="Q984" s="184"/>
      <c r="R984" s="184"/>
      <c r="S984" s="184"/>
      <c r="T984" s="184"/>
      <c r="U984" s="184"/>
      <c r="V984" s="184"/>
      <c r="W984" s="184"/>
      <c r="X984" s="184"/>
      <c r="Y984" s="184"/>
      <c r="Z984" s="204"/>
      <c r="AA984" s="204"/>
      <c r="AB984" s="204"/>
      <c r="AC984" s="204"/>
      <c r="AD984" s="204"/>
      <c r="AE984" s="204"/>
      <c r="AF984" s="204"/>
      <c r="AG984" s="205"/>
      <c r="AH984" s="133"/>
      <c r="AI984" s="100"/>
      <c r="AM984" s="51"/>
      <c r="AN984" s="53" t="e">
        <f>(H984/D984)*100</f>
        <v>#DIV/0!</v>
      </c>
    </row>
    <row r="985" spans="1:40" ht="62.25" customHeight="1">
      <c r="A985" s="70" t="s">
        <v>554</v>
      </c>
      <c r="B985" s="71" t="s">
        <v>555</v>
      </c>
      <c r="C985" s="72"/>
      <c r="D985" s="73"/>
      <c r="E985" s="73"/>
      <c r="F985" s="73"/>
      <c r="G985" s="73"/>
      <c r="H985" s="73"/>
      <c r="I985" s="541" t="s">
        <v>556</v>
      </c>
      <c r="J985" s="548" t="s">
        <v>94</v>
      </c>
      <c r="K985" s="695" t="s">
        <v>1117</v>
      </c>
      <c r="L985" s="549" t="s">
        <v>90</v>
      </c>
      <c r="M985" s="554" t="s">
        <v>49</v>
      </c>
      <c r="N985" s="542">
        <v>2000</v>
      </c>
      <c r="O985" s="553"/>
      <c r="P985" s="196"/>
      <c r="Q985" s="197"/>
      <c r="R985" s="197"/>
      <c r="S985" s="197" t="s">
        <v>50</v>
      </c>
      <c r="T985" s="197" t="s">
        <v>50</v>
      </c>
      <c r="U985" s="197"/>
      <c r="V985" s="197"/>
      <c r="W985" s="197"/>
      <c r="X985" s="197"/>
      <c r="Y985" s="197"/>
      <c r="Z985" s="197"/>
      <c r="AA985" s="197" t="s">
        <v>50</v>
      </c>
      <c r="AB985" s="197" t="s">
        <v>50</v>
      </c>
      <c r="AC985" s="197"/>
      <c r="AD985" s="197"/>
      <c r="AE985" s="197" t="s">
        <v>50</v>
      </c>
      <c r="AF985" s="197" t="s">
        <v>50</v>
      </c>
      <c r="AG985" s="198"/>
      <c r="AH985" s="133"/>
      <c r="AI985" s="100"/>
      <c r="AM985" s="51"/>
      <c r="AN985" s="53"/>
    </row>
    <row r="986" spans="1:40" ht="54.75" customHeight="1">
      <c r="A986" s="537" t="s">
        <v>27</v>
      </c>
      <c r="B986" s="537"/>
      <c r="C986" s="72">
        <f aca="true" t="shared" si="138" ref="C986:H986">SUM(C987:C991)</f>
        <v>2612.714</v>
      </c>
      <c r="D986" s="73">
        <f t="shared" si="138"/>
        <v>2612.714</v>
      </c>
      <c r="E986" s="73">
        <f t="shared" si="138"/>
        <v>0</v>
      </c>
      <c r="F986" s="73">
        <f t="shared" si="138"/>
        <v>0</v>
      </c>
      <c r="G986" s="73">
        <f t="shared" si="138"/>
        <v>2612.714</v>
      </c>
      <c r="H986" s="73">
        <f t="shared" si="138"/>
        <v>2612.714</v>
      </c>
      <c r="I986" s="541"/>
      <c r="J986" s="548"/>
      <c r="K986" s="696"/>
      <c r="L986" s="549"/>
      <c r="M986" s="554"/>
      <c r="N986" s="542"/>
      <c r="O986" s="553"/>
      <c r="P986" s="177"/>
      <c r="Q986" s="178"/>
      <c r="R986" s="178"/>
      <c r="S986" s="178"/>
      <c r="T986" s="178"/>
      <c r="U986" s="178"/>
      <c r="V986" s="178"/>
      <c r="W986" s="178"/>
      <c r="X986" s="178"/>
      <c r="Y986" s="178"/>
      <c r="Z986" s="202"/>
      <c r="AA986" s="202"/>
      <c r="AB986" s="202"/>
      <c r="AC986" s="202"/>
      <c r="AD986" s="202"/>
      <c r="AE986" s="202"/>
      <c r="AF986" s="202"/>
      <c r="AG986" s="203"/>
      <c r="AH986" s="133"/>
      <c r="AI986" s="100"/>
      <c r="AM986" s="51"/>
      <c r="AN986" s="53"/>
    </row>
    <row r="987" spans="1:40" ht="12.75" customHeight="1" hidden="1">
      <c r="A987" s="537" t="s">
        <v>28</v>
      </c>
      <c r="B987" s="537"/>
      <c r="C987" s="72">
        <f>SUM(D987:F987)</f>
        <v>0</v>
      </c>
      <c r="D987" s="73"/>
      <c r="E987" s="73"/>
      <c r="F987" s="73"/>
      <c r="G987" s="73"/>
      <c r="H987" s="73"/>
      <c r="I987" s="541"/>
      <c r="J987" s="548"/>
      <c r="K987" s="696"/>
      <c r="L987" s="549"/>
      <c r="M987" s="554"/>
      <c r="N987" s="542"/>
      <c r="O987" s="553"/>
      <c r="P987" s="177"/>
      <c r="Q987" s="178"/>
      <c r="R987" s="178"/>
      <c r="S987" s="178"/>
      <c r="T987" s="178"/>
      <c r="U987" s="178"/>
      <c r="V987" s="178"/>
      <c r="W987" s="178"/>
      <c r="X987" s="178"/>
      <c r="Y987" s="178"/>
      <c r="Z987" s="202"/>
      <c r="AA987" s="202"/>
      <c r="AB987" s="202"/>
      <c r="AC987" s="202"/>
      <c r="AD987" s="202"/>
      <c r="AE987" s="202"/>
      <c r="AF987" s="202"/>
      <c r="AG987" s="203"/>
      <c r="AH987" s="133"/>
      <c r="AI987" s="100"/>
      <c r="AM987" s="51"/>
      <c r="AN987" s="53" t="e">
        <f>(H987/D987)*100</f>
        <v>#DIV/0!</v>
      </c>
    </row>
    <row r="988" spans="1:40" ht="12.75" customHeight="1">
      <c r="A988" s="537" t="s">
        <v>29</v>
      </c>
      <c r="B988" s="537"/>
      <c r="C988" s="72">
        <f>SUM(D988:F988)</f>
        <v>2612.714</v>
      </c>
      <c r="D988" s="73">
        <v>2612.714</v>
      </c>
      <c r="E988" s="73"/>
      <c r="F988" s="73"/>
      <c r="G988" s="73">
        <f>D988</f>
        <v>2612.714</v>
      </c>
      <c r="H988" s="73">
        <v>2612.714</v>
      </c>
      <c r="I988" s="541"/>
      <c r="J988" s="548"/>
      <c r="K988" s="696"/>
      <c r="L988" s="549"/>
      <c r="M988" s="554"/>
      <c r="N988" s="542"/>
      <c r="O988" s="553"/>
      <c r="P988" s="177"/>
      <c r="Q988" s="178"/>
      <c r="R988" s="178"/>
      <c r="S988" s="178"/>
      <c r="T988" s="178"/>
      <c r="U988" s="178"/>
      <c r="V988" s="178"/>
      <c r="W988" s="178"/>
      <c r="X988" s="178"/>
      <c r="Y988" s="178"/>
      <c r="Z988" s="202"/>
      <c r="AA988" s="202"/>
      <c r="AB988" s="202"/>
      <c r="AC988" s="202"/>
      <c r="AD988" s="202"/>
      <c r="AE988" s="202"/>
      <c r="AF988" s="202"/>
      <c r="AG988" s="203"/>
      <c r="AH988" s="133"/>
      <c r="AI988" s="100"/>
      <c r="AM988" s="51"/>
      <c r="AN988" s="53"/>
    </row>
    <row r="989" spans="1:40" ht="12.75" customHeight="1" hidden="1">
      <c r="A989" s="537" t="s">
        <v>30</v>
      </c>
      <c r="B989" s="537"/>
      <c r="C989" s="72">
        <f>SUM(D989:F989)</f>
        <v>0</v>
      </c>
      <c r="D989" s="73"/>
      <c r="E989" s="73"/>
      <c r="F989" s="73"/>
      <c r="G989" s="73"/>
      <c r="H989" s="73"/>
      <c r="I989" s="541"/>
      <c r="J989" s="548"/>
      <c r="K989" s="235"/>
      <c r="L989" s="171"/>
      <c r="M989" s="181"/>
      <c r="N989" s="542"/>
      <c r="O989" s="553"/>
      <c r="P989" s="177"/>
      <c r="Q989" s="178"/>
      <c r="R989" s="178"/>
      <c r="S989" s="178"/>
      <c r="T989" s="178"/>
      <c r="U989" s="178"/>
      <c r="V989" s="178"/>
      <c r="W989" s="178"/>
      <c r="X989" s="178"/>
      <c r="Y989" s="178"/>
      <c r="Z989" s="202"/>
      <c r="AA989" s="202"/>
      <c r="AB989" s="202"/>
      <c r="AC989" s="202"/>
      <c r="AD989" s="202"/>
      <c r="AE989" s="202"/>
      <c r="AF989" s="202"/>
      <c r="AG989" s="203"/>
      <c r="AH989" s="133"/>
      <c r="AI989" s="100"/>
      <c r="AM989" s="51"/>
      <c r="AN989" s="53" t="e">
        <f>(H989/D989)*100</f>
        <v>#DIV/0!</v>
      </c>
    </row>
    <row r="990" spans="1:40" ht="12.75" customHeight="1" hidden="1">
      <c r="A990" s="537" t="s">
        <v>39</v>
      </c>
      <c r="B990" s="537"/>
      <c r="C990" s="72">
        <f>SUM(D990:F990)</f>
        <v>0</v>
      </c>
      <c r="D990" s="73"/>
      <c r="E990" s="73"/>
      <c r="F990" s="73"/>
      <c r="G990" s="73"/>
      <c r="H990" s="73"/>
      <c r="I990" s="181"/>
      <c r="J990" s="548"/>
      <c r="K990" s="235"/>
      <c r="L990" s="171"/>
      <c r="M990" s="181"/>
      <c r="N990" s="93"/>
      <c r="O990" s="182"/>
      <c r="P990" s="177"/>
      <c r="Q990" s="178"/>
      <c r="R990" s="178"/>
      <c r="S990" s="178"/>
      <c r="T990" s="178"/>
      <c r="U990" s="178"/>
      <c r="V990" s="178"/>
      <c r="W990" s="178"/>
      <c r="X990" s="178"/>
      <c r="Y990" s="178"/>
      <c r="Z990" s="202"/>
      <c r="AA990" s="202"/>
      <c r="AB990" s="202"/>
      <c r="AC990" s="202"/>
      <c r="AD990" s="202"/>
      <c r="AE990" s="202"/>
      <c r="AF990" s="202"/>
      <c r="AG990" s="203"/>
      <c r="AH990" s="133"/>
      <c r="AI990" s="100"/>
      <c r="AM990" s="51"/>
      <c r="AN990" s="53" t="e">
        <f>(H990/D990)*100</f>
        <v>#DIV/0!</v>
      </c>
    </row>
    <row r="991" spans="1:40" ht="12.75" customHeight="1" hidden="1">
      <c r="A991" s="537" t="s">
        <v>40</v>
      </c>
      <c r="B991" s="537"/>
      <c r="C991" s="72">
        <f>SUM(D991:F991)</f>
        <v>0</v>
      </c>
      <c r="D991" s="73"/>
      <c r="E991" s="73"/>
      <c r="F991" s="73"/>
      <c r="G991" s="73"/>
      <c r="H991" s="73"/>
      <c r="I991" s="181"/>
      <c r="J991" s="548"/>
      <c r="K991" s="236"/>
      <c r="L991" s="171"/>
      <c r="M991" s="181"/>
      <c r="N991" s="93"/>
      <c r="O991" s="182"/>
      <c r="P991" s="183"/>
      <c r="Q991" s="184"/>
      <c r="R991" s="184"/>
      <c r="S991" s="184"/>
      <c r="T991" s="184"/>
      <c r="U991" s="184"/>
      <c r="V991" s="184"/>
      <c r="W991" s="184"/>
      <c r="X991" s="184"/>
      <c r="Y991" s="184"/>
      <c r="Z991" s="204"/>
      <c r="AA991" s="204"/>
      <c r="AB991" s="204"/>
      <c r="AC991" s="204"/>
      <c r="AD991" s="204"/>
      <c r="AE991" s="204"/>
      <c r="AF991" s="204"/>
      <c r="AG991" s="205"/>
      <c r="AH991" s="133"/>
      <c r="AI991" s="100"/>
      <c r="AM991" s="51"/>
      <c r="AN991" s="53" t="e">
        <f>(H991/D991)*100</f>
        <v>#DIV/0!</v>
      </c>
    </row>
    <row r="992" spans="1:40" ht="12.75" customHeight="1" hidden="1">
      <c r="A992" s="64"/>
      <c r="B992" s="230" t="s">
        <v>557</v>
      </c>
      <c r="C992" s="72"/>
      <c r="D992" s="29" t="s">
        <v>34</v>
      </c>
      <c r="E992" s="29"/>
      <c r="F992" s="29"/>
      <c r="G992" s="29" t="s">
        <v>34</v>
      </c>
      <c r="H992" s="29" t="s">
        <v>34</v>
      </c>
      <c r="I992" s="109" t="s">
        <v>34</v>
      </c>
      <c r="J992" s="75" t="s">
        <v>37</v>
      </c>
      <c r="K992" s="27" t="s">
        <v>34</v>
      </c>
      <c r="L992" s="27" t="s">
        <v>34</v>
      </c>
      <c r="M992" s="109" t="s">
        <v>123</v>
      </c>
      <c r="N992" s="93"/>
      <c r="O992" s="165"/>
      <c r="P992" s="166"/>
      <c r="Q992" s="167"/>
      <c r="R992" s="167"/>
      <c r="S992" s="167"/>
      <c r="T992" s="167"/>
      <c r="U992" s="167"/>
      <c r="V992" s="167"/>
      <c r="W992" s="167"/>
      <c r="X992" s="167"/>
      <c r="Y992" s="167"/>
      <c r="Z992" s="232"/>
      <c r="AA992" s="232"/>
      <c r="AB992" s="232"/>
      <c r="AC992" s="232"/>
      <c r="AD992" s="232"/>
      <c r="AE992" s="232"/>
      <c r="AF992" s="232"/>
      <c r="AG992" s="237"/>
      <c r="AH992" s="133"/>
      <c r="AI992" s="100"/>
      <c r="AM992" s="51"/>
      <c r="AN992" s="53" t="e">
        <f>(H992/D992)*100</f>
        <v>#VALUE!</v>
      </c>
    </row>
    <row r="993" spans="1:40" ht="20.25">
      <c r="A993" s="153" t="s">
        <v>558</v>
      </c>
      <c r="B993" s="219" t="s">
        <v>559</v>
      </c>
      <c r="C993" s="193">
        <f>C999+C1020</f>
        <v>1000</v>
      </c>
      <c r="D993" s="142"/>
      <c r="E993" s="194"/>
      <c r="F993" s="194"/>
      <c r="G993" s="194"/>
      <c r="H993" s="194"/>
      <c r="I993" s="181"/>
      <c r="J993" s="552"/>
      <c r="K993" s="552"/>
      <c r="L993" s="551"/>
      <c r="M993" s="552"/>
      <c r="N993" s="550">
        <f>N1005+N1012+N1026</f>
        <v>384.1</v>
      </c>
      <c r="O993" s="543"/>
      <c r="P993" s="220"/>
      <c r="Q993" s="221"/>
      <c r="R993" s="221"/>
      <c r="S993" s="221"/>
      <c r="T993" s="221"/>
      <c r="U993" s="221"/>
      <c r="V993" s="221"/>
      <c r="W993" s="221"/>
      <c r="X993" s="221"/>
      <c r="Y993" s="221"/>
      <c r="Z993" s="221"/>
      <c r="AA993" s="221"/>
      <c r="AB993" s="221"/>
      <c r="AC993" s="221"/>
      <c r="AD993" s="221"/>
      <c r="AE993" s="221"/>
      <c r="AF993" s="221"/>
      <c r="AG993" s="222"/>
      <c r="AH993" s="133"/>
      <c r="AI993" s="100"/>
      <c r="AM993" s="51"/>
      <c r="AN993" s="53"/>
    </row>
    <row r="994" spans="1:40" ht="54.75" customHeight="1">
      <c r="A994" s="537" t="s">
        <v>27</v>
      </c>
      <c r="B994" s="537"/>
      <c r="C994" s="193"/>
      <c r="D994" s="142">
        <f>D999+D1020</f>
        <v>1000</v>
      </c>
      <c r="E994" s="142">
        <f>E999+E1020</f>
        <v>0</v>
      </c>
      <c r="F994" s="142">
        <f>F999+F1020</f>
        <v>0</v>
      </c>
      <c r="G994" s="142">
        <f>G999+G1020</f>
        <v>1000</v>
      </c>
      <c r="H994" s="142">
        <f>H999+H1020</f>
        <v>1000</v>
      </c>
      <c r="I994" s="181"/>
      <c r="J994" s="552"/>
      <c r="K994" s="552"/>
      <c r="L994" s="551"/>
      <c r="M994" s="552"/>
      <c r="N994" s="550"/>
      <c r="O994" s="543"/>
      <c r="P994" s="211"/>
      <c r="Q994" s="223"/>
      <c r="R994" s="223"/>
      <c r="S994" s="223"/>
      <c r="T994" s="223"/>
      <c r="U994" s="223"/>
      <c r="V994" s="223"/>
      <c r="W994" s="223"/>
      <c r="X994" s="223"/>
      <c r="Y994" s="223"/>
      <c r="Z994" s="223"/>
      <c r="AA994" s="223"/>
      <c r="AB994" s="223"/>
      <c r="AC994" s="223"/>
      <c r="AD994" s="223"/>
      <c r="AE994" s="223"/>
      <c r="AF994" s="223"/>
      <c r="AG994" s="224"/>
      <c r="AH994" s="133"/>
      <c r="AI994" s="100"/>
      <c r="AM994" s="51"/>
      <c r="AN994" s="53">
        <f>(H994/D994)*100</f>
        <v>100</v>
      </c>
    </row>
    <row r="995" spans="1:40" ht="12.75" customHeight="1">
      <c r="A995" s="537" t="s">
        <v>28</v>
      </c>
      <c r="B995" s="537"/>
      <c r="C995" s="193"/>
      <c r="D995" s="142">
        <f>D1000+D1021</f>
        <v>0</v>
      </c>
      <c r="E995" s="194"/>
      <c r="F995" s="194"/>
      <c r="G995" s="142">
        <f aca="true" t="shared" si="139" ref="G995:H997">G1000+G1021</f>
        <v>0</v>
      </c>
      <c r="H995" s="142">
        <f t="shared" si="139"/>
        <v>0</v>
      </c>
      <c r="I995" s="181"/>
      <c r="J995" s="552"/>
      <c r="K995" s="552"/>
      <c r="L995" s="551"/>
      <c r="M995" s="552"/>
      <c r="N995" s="550"/>
      <c r="O995" s="543"/>
      <c r="P995" s="211"/>
      <c r="Q995" s="223"/>
      <c r="R995" s="223"/>
      <c r="S995" s="223"/>
      <c r="T995" s="223"/>
      <c r="U995" s="223"/>
      <c r="V995" s="223"/>
      <c r="W995" s="223"/>
      <c r="X995" s="223"/>
      <c r="Y995" s="223"/>
      <c r="Z995" s="223"/>
      <c r="AA995" s="223"/>
      <c r="AB995" s="223"/>
      <c r="AC995" s="223"/>
      <c r="AD995" s="223"/>
      <c r="AE995" s="223"/>
      <c r="AF995" s="223"/>
      <c r="AG995" s="224"/>
      <c r="AH995" s="133"/>
      <c r="AI995" s="100"/>
      <c r="AM995" s="51"/>
      <c r="AN995" s="53"/>
    </row>
    <row r="996" spans="1:40" ht="12.75" customHeight="1">
      <c r="A996" s="537" t="s">
        <v>29</v>
      </c>
      <c r="B996" s="537"/>
      <c r="C996" s="193"/>
      <c r="D996" s="142">
        <f>D1001+D1022</f>
        <v>1000</v>
      </c>
      <c r="E996" s="194"/>
      <c r="F996" s="194"/>
      <c r="G996" s="142">
        <f t="shared" si="139"/>
        <v>1000</v>
      </c>
      <c r="H996" s="142">
        <f t="shared" si="139"/>
        <v>1000</v>
      </c>
      <c r="I996" s="181"/>
      <c r="J996" s="552"/>
      <c r="K996" s="552"/>
      <c r="L996" s="551"/>
      <c r="M996" s="552"/>
      <c r="N996" s="550"/>
      <c r="O996" s="543"/>
      <c r="P996" s="211"/>
      <c r="Q996" s="223"/>
      <c r="R996" s="223"/>
      <c r="S996" s="223"/>
      <c r="T996" s="223"/>
      <c r="U996" s="223"/>
      <c r="V996" s="223"/>
      <c r="W996" s="223"/>
      <c r="X996" s="223"/>
      <c r="Y996" s="223"/>
      <c r="Z996" s="223"/>
      <c r="AA996" s="223"/>
      <c r="AB996" s="223"/>
      <c r="AC996" s="223"/>
      <c r="AD996" s="223"/>
      <c r="AE996" s="223"/>
      <c r="AF996" s="223"/>
      <c r="AG996" s="224"/>
      <c r="AH996" s="133"/>
      <c r="AI996" s="100"/>
      <c r="AM996" s="51"/>
      <c r="AN996" s="53">
        <f>(H996/D996)*100</f>
        <v>100</v>
      </c>
    </row>
    <row r="997" spans="1:40" ht="12.75" customHeight="1" hidden="1">
      <c r="A997" s="537" t="s">
        <v>30</v>
      </c>
      <c r="B997" s="537"/>
      <c r="C997" s="193"/>
      <c r="D997" s="142">
        <f>D1002+D1023</f>
        <v>0</v>
      </c>
      <c r="E997" s="194"/>
      <c r="F997" s="194"/>
      <c r="G997" s="142">
        <f t="shared" si="139"/>
        <v>0</v>
      </c>
      <c r="H997" s="142">
        <f t="shared" si="139"/>
        <v>0</v>
      </c>
      <c r="I997" s="181"/>
      <c r="J997" s="552"/>
      <c r="K997" s="181"/>
      <c r="L997" s="551"/>
      <c r="M997" s="552"/>
      <c r="N997" s="550"/>
      <c r="O997" s="543"/>
      <c r="P997" s="211"/>
      <c r="Q997" s="223"/>
      <c r="R997" s="223"/>
      <c r="S997" s="223"/>
      <c r="T997" s="223"/>
      <c r="U997" s="223"/>
      <c r="V997" s="223"/>
      <c r="W997" s="223"/>
      <c r="X997" s="223"/>
      <c r="Y997" s="223"/>
      <c r="Z997" s="223"/>
      <c r="AA997" s="223"/>
      <c r="AB997" s="223"/>
      <c r="AC997" s="223"/>
      <c r="AD997" s="223"/>
      <c r="AE997" s="223"/>
      <c r="AF997" s="223"/>
      <c r="AG997" s="224"/>
      <c r="AH997" s="133"/>
      <c r="AI997" s="100"/>
      <c r="AM997" s="51"/>
      <c r="AN997" s="53" t="e">
        <f>(H997/D997)*100</f>
        <v>#DIV/0!</v>
      </c>
    </row>
    <row r="998" spans="1:40" ht="42.75" customHeight="1">
      <c r="A998" s="70" t="s">
        <v>560</v>
      </c>
      <c r="B998" s="71" t="s">
        <v>561</v>
      </c>
      <c r="C998" s="193"/>
      <c r="D998" s="194"/>
      <c r="E998" s="194"/>
      <c r="F998" s="194"/>
      <c r="G998" s="194"/>
      <c r="H998" s="194"/>
      <c r="I998" s="541"/>
      <c r="J998" s="541" t="s">
        <v>562</v>
      </c>
      <c r="K998" s="541" t="s">
        <v>563</v>
      </c>
      <c r="L998" s="551"/>
      <c r="M998" s="552"/>
      <c r="N998" s="550">
        <f>N1012</f>
        <v>384.1</v>
      </c>
      <c r="O998" s="543"/>
      <c r="P998" s="199"/>
      <c r="Q998" s="200"/>
      <c r="R998" s="200"/>
      <c r="S998" s="200"/>
      <c r="T998" s="200"/>
      <c r="U998" s="200"/>
      <c r="V998" s="200"/>
      <c r="W998" s="200"/>
      <c r="X998" s="200"/>
      <c r="Y998" s="200"/>
      <c r="Z998" s="200"/>
      <c r="AA998" s="200"/>
      <c r="AB998" s="200"/>
      <c r="AC998" s="200"/>
      <c r="AD998" s="200"/>
      <c r="AE998" s="200"/>
      <c r="AF998" s="200"/>
      <c r="AG998" s="201"/>
      <c r="AH998" s="133"/>
      <c r="AI998" s="100"/>
      <c r="AM998" s="51"/>
      <c r="AN998" s="53"/>
    </row>
    <row r="999" spans="1:40" ht="54.75" customHeight="1">
      <c r="A999" s="537" t="s">
        <v>27</v>
      </c>
      <c r="B999" s="537"/>
      <c r="C999" s="141">
        <f aca="true" t="shared" si="140" ref="C999:H999">SUM(C1000:C1004)</f>
        <v>1000</v>
      </c>
      <c r="D999" s="142">
        <f t="shared" si="140"/>
        <v>1000</v>
      </c>
      <c r="E999" s="142">
        <f t="shared" si="140"/>
        <v>0</v>
      </c>
      <c r="F999" s="142">
        <f t="shared" si="140"/>
        <v>0</v>
      </c>
      <c r="G999" s="142">
        <f t="shared" si="140"/>
        <v>1000</v>
      </c>
      <c r="H999" s="142">
        <f t="shared" si="140"/>
        <v>1000</v>
      </c>
      <c r="I999" s="541"/>
      <c r="J999" s="541"/>
      <c r="K999" s="541"/>
      <c r="L999" s="551"/>
      <c r="M999" s="552"/>
      <c r="N999" s="550"/>
      <c r="O999" s="543"/>
      <c r="P999" s="177"/>
      <c r="Q999" s="178"/>
      <c r="R999" s="178"/>
      <c r="S999" s="178"/>
      <c r="T999" s="178"/>
      <c r="U999" s="178"/>
      <c r="V999" s="178"/>
      <c r="W999" s="178"/>
      <c r="X999" s="178"/>
      <c r="Y999" s="178"/>
      <c r="Z999" s="178"/>
      <c r="AA999" s="178"/>
      <c r="AB999" s="178"/>
      <c r="AC999" s="178"/>
      <c r="AD999" s="178"/>
      <c r="AE999" s="178"/>
      <c r="AF999" s="178"/>
      <c r="AG999" s="179"/>
      <c r="AH999" s="133"/>
      <c r="AI999" s="100"/>
      <c r="AM999" s="51"/>
      <c r="AN999" s="53">
        <f aca="true" t="shared" si="141" ref="AN999:AN1004">(H999/D999)*100</f>
        <v>100</v>
      </c>
    </row>
    <row r="1000" spans="1:40" ht="12.75" customHeight="1" hidden="1">
      <c r="A1000" s="537" t="s">
        <v>28</v>
      </c>
      <c r="B1000" s="537"/>
      <c r="C1000" s="141">
        <f>SUM(D1000:F1000)</f>
        <v>0</v>
      </c>
      <c r="D1000" s="142">
        <f aca="true" t="shared" si="142" ref="D1000:H1002">D1007+D1014</f>
        <v>0</v>
      </c>
      <c r="E1000" s="142">
        <f t="shared" si="142"/>
        <v>0</v>
      </c>
      <c r="F1000" s="142">
        <f t="shared" si="142"/>
        <v>0</v>
      </c>
      <c r="G1000" s="142">
        <f t="shared" si="142"/>
        <v>0</v>
      </c>
      <c r="H1000" s="142">
        <f t="shared" si="142"/>
        <v>0</v>
      </c>
      <c r="I1000" s="541"/>
      <c r="J1000" s="541"/>
      <c r="K1000" s="541"/>
      <c r="L1000" s="551"/>
      <c r="M1000" s="552"/>
      <c r="N1000" s="550"/>
      <c r="O1000" s="543"/>
      <c r="P1000" s="177"/>
      <c r="Q1000" s="178"/>
      <c r="R1000" s="178"/>
      <c r="S1000" s="178"/>
      <c r="T1000" s="178"/>
      <c r="U1000" s="178"/>
      <c r="V1000" s="178"/>
      <c r="W1000" s="178"/>
      <c r="X1000" s="178"/>
      <c r="Y1000" s="178"/>
      <c r="Z1000" s="178"/>
      <c r="AA1000" s="178"/>
      <c r="AB1000" s="178"/>
      <c r="AC1000" s="178"/>
      <c r="AD1000" s="178"/>
      <c r="AE1000" s="178"/>
      <c r="AF1000" s="178"/>
      <c r="AG1000" s="179"/>
      <c r="AH1000" s="133"/>
      <c r="AI1000" s="100"/>
      <c r="AM1000" s="51"/>
      <c r="AN1000" s="53" t="e">
        <f t="shared" si="141"/>
        <v>#DIV/0!</v>
      </c>
    </row>
    <row r="1001" spans="1:40" ht="12.75" customHeight="1">
      <c r="A1001" s="537" t="s">
        <v>29</v>
      </c>
      <c r="B1001" s="537"/>
      <c r="C1001" s="141">
        <f>SUM(D1001:F1001)</f>
        <v>1000</v>
      </c>
      <c r="D1001" s="142">
        <f t="shared" si="142"/>
        <v>1000</v>
      </c>
      <c r="E1001" s="142">
        <f t="shared" si="142"/>
        <v>0</v>
      </c>
      <c r="F1001" s="142">
        <f t="shared" si="142"/>
        <v>0</v>
      </c>
      <c r="G1001" s="142">
        <f t="shared" si="142"/>
        <v>1000</v>
      </c>
      <c r="H1001" s="142">
        <f t="shared" si="142"/>
        <v>1000</v>
      </c>
      <c r="I1001" s="541"/>
      <c r="J1001" s="541"/>
      <c r="K1001" s="541"/>
      <c r="L1001" s="551"/>
      <c r="M1001" s="552"/>
      <c r="N1001" s="550"/>
      <c r="O1001" s="543"/>
      <c r="P1001" s="177"/>
      <c r="Q1001" s="178"/>
      <c r="R1001" s="178"/>
      <c r="S1001" s="178"/>
      <c r="T1001" s="178"/>
      <c r="U1001" s="178"/>
      <c r="V1001" s="178"/>
      <c r="W1001" s="178"/>
      <c r="X1001" s="178"/>
      <c r="Y1001" s="178"/>
      <c r="Z1001" s="178"/>
      <c r="AA1001" s="178"/>
      <c r="AB1001" s="178"/>
      <c r="AC1001" s="178"/>
      <c r="AD1001" s="178"/>
      <c r="AE1001" s="178"/>
      <c r="AF1001" s="178"/>
      <c r="AG1001" s="179"/>
      <c r="AH1001" s="133"/>
      <c r="AI1001" s="100"/>
      <c r="AM1001" s="51"/>
      <c r="AN1001" s="53">
        <f t="shared" si="141"/>
        <v>100</v>
      </c>
    </row>
    <row r="1002" spans="1:40" ht="12.75" customHeight="1" hidden="1">
      <c r="A1002" s="537" t="s">
        <v>30</v>
      </c>
      <c r="B1002" s="537"/>
      <c r="C1002" s="141">
        <f>SUM(D1002:F1002)</f>
        <v>0</v>
      </c>
      <c r="D1002" s="142">
        <f t="shared" si="142"/>
        <v>0</v>
      </c>
      <c r="E1002" s="142">
        <f t="shared" si="142"/>
        <v>0</v>
      </c>
      <c r="F1002" s="142">
        <f t="shared" si="142"/>
        <v>0</v>
      </c>
      <c r="G1002" s="142">
        <f t="shared" si="142"/>
        <v>0</v>
      </c>
      <c r="H1002" s="142">
        <f t="shared" si="142"/>
        <v>0</v>
      </c>
      <c r="I1002" s="541"/>
      <c r="J1002" s="541"/>
      <c r="K1002" s="541"/>
      <c r="L1002" s="171"/>
      <c r="M1002" s="181"/>
      <c r="N1002" s="550"/>
      <c r="O1002" s="543"/>
      <c r="P1002" s="177"/>
      <c r="Q1002" s="178"/>
      <c r="R1002" s="178"/>
      <c r="S1002" s="178"/>
      <c r="T1002" s="178"/>
      <c r="U1002" s="178"/>
      <c r="V1002" s="178"/>
      <c r="W1002" s="178"/>
      <c r="X1002" s="178"/>
      <c r="Y1002" s="178"/>
      <c r="Z1002" s="178"/>
      <c r="AA1002" s="178"/>
      <c r="AB1002" s="178"/>
      <c r="AC1002" s="178"/>
      <c r="AD1002" s="178"/>
      <c r="AE1002" s="178"/>
      <c r="AF1002" s="178"/>
      <c r="AG1002" s="179"/>
      <c r="AH1002" s="133"/>
      <c r="AI1002" s="100"/>
      <c r="AM1002" s="51"/>
      <c r="AN1002" s="53" t="e">
        <f t="shared" si="141"/>
        <v>#DIV/0!</v>
      </c>
    </row>
    <row r="1003" spans="1:40" ht="12.75" customHeight="1" hidden="1">
      <c r="A1003" s="537" t="s">
        <v>39</v>
      </c>
      <c r="B1003" s="537"/>
      <c r="C1003" s="141">
        <f>SUM(D1003:F1003)</f>
        <v>0</v>
      </c>
      <c r="D1003" s="142">
        <f>D1010+D1017</f>
        <v>0</v>
      </c>
      <c r="E1003" s="142"/>
      <c r="F1003" s="142"/>
      <c r="G1003" s="142"/>
      <c r="H1003" s="142"/>
      <c r="I1003" s="181"/>
      <c r="J1003" s="541"/>
      <c r="K1003" s="541"/>
      <c r="L1003" s="171"/>
      <c r="M1003" s="181"/>
      <c r="N1003" s="93"/>
      <c r="O1003" s="182"/>
      <c r="P1003" s="177"/>
      <c r="Q1003" s="178"/>
      <c r="R1003" s="178"/>
      <c r="S1003" s="178"/>
      <c r="T1003" s="178"/>
      <c r="U1003" s="178"/>
      <c r="V1003" s="178"/>
      <c r="W1003" s="178"/>
      <c r="X1003" s="178"/>
      <c r="Y1003" s="178"/>
      <c r="Z1003" s="178"/>
      <c r="AA1003" s="178"/>
      <c r="AB1003" s="178"/>
      <c r="AC1003" s="178"/>
      <c r="AD1003" s="178"/>
      <c r="AE1003" s="178"/>
      <c r="AF1003" s="178"/>
      <c r="AG1003" s="179"/>
      <c r="AH1003" s="133"/>
      <c r="AI1003" s="100"/>
      <c r="AM1003" s="51"/>
      <c r="AN1003" s="53" t="e">
        <f t="shared" si="141"/>
        <v>#DIV/0!</v>
      </c>
    </row>
    <row r="1004" spans="1:40" ht="12.75" customHeight="1" hidden="1">
      <c r="A1004" s="537" t="s">
        <v>40</v>
      </c>
      <c r="B1004" s="537"/>
      <c r="C1004" s="141">
        <f>SUM(D1004:F1004)</f>
        <v>0</v>
      </c>
      <c r="D1004" s="142">
        <f>D1011+D1018</f>
        <v>0</v>
      </c>
      <c r="E1004" s="142"/>
      <c r="F1004" s="142"/>
      <c r="G1004" s="142"/>
      <c r="H1004" s="142"/>
      <c r="I1004" s="181"/>
      <c r="J1004" s="541"/>
      <c r="K1004" s="541"/>
      <c r="L1004" s="171"/>
      <c r="M1004" s="181"/>
      <c r="N1004" s="93"/>
      <c r="O1004" s="182"/>
      <c r="P1004" s="183"/>
      <c r="Q1004" s="184"/>
      <c r="R1004" s="184"/>
      <c r="S1004" s="184"/>
      <c r="T1004" s="184"/>
      <c r="U1004" s="184"/>
      <c r="V1004" s="184"/>
      <c r="W1004" s="184"/>
      <c r="X1004" s="184"/>
      <c r="Y1004" s="184"/>
      <c r="Z1004" s="184"/>
      <c r="AA1004" s="184"/>
      <c r="AB1004" s="184"/>
      <c r="AC1004" s="184"/>
      <c r="AD1004" s="184"/>
      <c r="AE1004" s="184"/>
      <c r="AF1004" s="184"/>
      <c r="AG1004" s="185"/>
      <c r="AH1004" s="133"/>
      <c r="AI1004" s="100"/>
      <c r="AM1004" s="51"/>
      <c r="AN1004" s="53" t="e">
        <f t="shared" si="141"/>
        <v>#DIV/0!</v>
      </c>
    </row>
    <row r="1005" spans="1:40" ht="29.25" customHeight="1">
      <c r="A1005" s="70" t="s">
        <v>564</v>
      </c>
      <c r="B1005" s="71" t="s">
        <v>565</v>
      </c>
      <c r="C1005" s="72"/>
      <c r="D1005" s="73"/>
      <c r="E1005" s="73"/>
      <c r="F1005" s="73"/>
      <c r="G1005" s="73"/>
      <c r="H1005" s="73"/>
      <c r="I1005" s="541" t="s">
        <v>566</v>
      </c>
      <c r="J1005" s="548" t="s">
        <v>94</v>
      </c>
      <c r="K1005" s="541" t="s">
        <v>567</v>
      </c>
      <c r="L1005" s="549" t="s">
        <v>187</v>
      </c>
      <c r="M1005" s="554" t="s">
        <v>49</v>
      </c>
      <c r="N1005" s="542"/>
      <c r="O1005" s="543"/>
      <c r="P1005" s="196" t="s">
        <v>50</v>
      </c>
      <c r="Q1005" s="197" t="s">
        <v>50</v>
      </c>
      <c r="R1005" s="197" t="s">
        <v>50</v>
      </c>
      <c r="S1005" s="197" t="s">
        <v>50</v>
      </c>
      <c r="T1005" s="197" t="s">
        <v>50</v>
      </c>
      <c r="U1005" s="197" t="s">
        <v>50</v>
      </c>
      <c r="V1005" s="197" t="s">
        <v>50</v>
      </c>
      <c r="W1005" s="197" t="s">
        <v>50</v>
      </c>
      <c r="X1005" s="197" t="s">
        <v>50</v>
      </c>
      <c r="Y1005" s="197" t="s">
        <v>50</v>
      </c>
      <c r="Z1005" s="200"/>
      <c r="AA1005" s="200"/>
      <c r="AB1005" s="200"/>
      <c r="AC1005" s="200"/>
      <c r="AD1005" s="200"/>
      <c r="AE1005" s="200"/>
      <c r="AF1005" s="200"/>
      <c r="AG1005" s="201"/>
      <c r="AH1005" s="133"/>
      <c r="AI1005" s="100"/>
      <c r="AM1005" s="51"/>
      <c r="AN1005" s="53"/>
    </row>
    <row r="1006" spans="1:40" ht="54.75" customHeight="1">
      <c r="A1006" s="537" t="s">
        <v>27</v>
      </c>
      <c r="B1006" s="537"/>
      <c r="C1006" s="72">
        <f aca="true" t="shared" si="143" ref="C1006:H1006">SUM(C1007:C1011)</f>
        <v>500</v>
      </c>
      <c r="D1006" s="73">
        <f t="shared" si="143"/>
        <v>500</v>
      </c>
      <c r="E1006" s="73">
        <f t="shared" si="143"/>
        <v>0</v>
      </c>
      <c r="F1006" s="73">
        <f t="shared" si="143"/>
        <v>0</v>
      </c>
      <c r="G1006" s="73">
        <f t="shared" si="143"/>
        <v>500</v>
      </c>
      <c r="H1006" s="73">
        <f t="shared" si="143"/>
        <v>500</v>
      </c>
      <c r="I1006" s="541"/>
      <c r="J1006" s="548"/>
      <c r="K1006" s="541"/>
      <c r="L1006" s="549"/>
      <c r="M1006" s="554"/>
      <c r="N1006" s="542"/>
      <c r="O1006" s="543"/>
      <c r="P1006" s="177"/>
      <c r="Q1006" s="178"/>
      <c r="R1006" s="178"/>
      <c r="S1006" s="178"/>
      <c r="T1006" s="178"/>
      <c r="U1006" s="178"/>
      <c r="V1006" s="178"/>
      <c r="W1006" s="178"/>
      <c r="X1006" s="178"/>
      <c r="Y1006" s="178"/>
      <c r="Z1006" s="178"/>
      <c r="AA1006" s="178"/>
      <c r="AB1006" s="178"/>
      <c r="AC1006" s="178"/>
      <c r="AD1006" s="178"/>
      <c r="AE1006" s="178"/>
      <c r="AF1006" s="178"/>
      <c r="AG1006" s="179"/>
      <c r="AH1006" s="133"/>
      <c r="AI1006" s="100"/>
      <c r="AM1006" s="51"/>
      <c r="AN1006" s="53">
        <f aca="true" t="shared" si="144" ref="AN1006:AN1077">(H1006/D1006)*100</f>
        <v>100</v>
      </c>
    </row>
    <row r="1007" spans="1:40" ht="12.75" customHeight="1" hidden="1">
      <c r="A1007" s="537" t="s">
        <v>28</v>
      </c>
      <c r="B1007" s="537"/>
      <c r="C1007" s="72">
        <f>SUM(D1007:F1007)</f>
        <v>0</v>
      </c>
      <c r="D1007" s="73"/>
      <c r="E1007" s="73"/>
      <c r="F1007" s="73"/>
      <c r="G1007" s="73"/>
      <c r="H1007" s="73"/>
      <c r="I1007" s="541"/>
      <c r="J1007" s="548"/>
      <c r="K1007" s="541"/>
      <c r="L1007" s="549"/>
      <c r="M1007" s="554"/>
      <c r="N1007" s="542"/>
      <c r="O1007" s="543"/>
      <c r="P1007" s="177"/>
      <c r="Q1007" s="178"/>
      <c r="R1007" s="178"/>
      <c r="S1007" s="178"/>
      <c r="T1007" s="178"/>
      <c r="U1007" s="178"/>
      <c r="V1007" s="178"/>
      <c r="W1007" s="178"/>
      <c r="X1007" s="178"/>
      <c r="Y1007" s="178"/>
      <c r="Z1007" s="178"/>
      <c r="AA1007" s="178"/>
      <c r="AB1007" s="178"/>
      <c r="AC1007" s="178"/>
      <c r="AD1007" s="178"/>
      <c r="AE1007" s="178"/>
      <c r="AF1007" s="178"/>
      <c r="AG1007" s="179"/>
      <c r="AH1007" s="133"/>
      <c r="AI1007" s="100"/>
      <c r="AM1007" s="51"/>
      <c r="AN1007" s="53" t="e">
        <f t="shared" si="144"/>
        <v>#DIV/0!</v>
      </c>
    </row>
    <row r="1008" spans="1:40" ht="12.75" customHeight="1">
      <c r="A1008" s="537" t="s">
        <v>29</v>
      </c>
      <c r="B1008" s="537"/>
      <c r="C1008" s="72">
        <f>SUM(D1008:F1008)</f>
        <v>500</v>
      </c>
      <c r="D1008" s="73">
        <v>500</v>
      </c>
      <c r="E1008" s="73"/>
      <c r="F1008" s="73"/>
      <c r="G1008" s="73">
        <v>500</v>
      </c>
      <c r="H1008" s="73">
        <v>500</v>
      </c>
      <c r="I1008" s="541"/>
      <c r="J1008" s="548"/>
      <c r="K1008" s="541"/>
      <c r="L1008" s="549"/>
      <c r="M1008" s="554"/>
      <c r="N1008" s="542"/>
      <c r="O1008" s="543"/>
      <c r="P1008" s="177"/>
      <c r="Q1008" s="178"/>
      <c r="R1008" s="178"/>
      <c r="S1008" s="178"/>
      <c r="T1008" s="178"/>
      <c r="U1008" s="178"/>
      <c r="V1008" s="178"/>
      <c r="W1008" s="178"/>
      <c r="X1008" s="178"/>
      <c r="Y1008" s="178"/>
      <c r="Z1008" s="178"/>
      <c r="AA1008" s="178"/>
      <c r="AB1008" s="178"/>
      <c r="AC1008" s="178"/>
      <c r="AD1008" s="178"/>
      <c r="AE1008" s="178"/>
      <c r="AF1008" s="178"/>
      <c r="AG1008" s="179"/>
      <c r="AH1008" s="133"/>
      <c r="AI1008" s="100"/>
      <c r="AM1008" s="51"/>
      <c r="AN1008" s="53">
        <f t="shared" si="144"/>
        <v>100</v>
      </c>
    </row>
    <row r="1009" spans="1:40" ht="12.75" customHeight="1" hidden="1">
      <c r="A1009" s="537" t="s">
        <v>30</v>
      </c>
      <c r="B1009" s="537"/>
      <c r="C1009" s="72">
        <f>SUM(D1009:F1009)</f>
        <v>0</v>
      </c>
      <c r="D1009" s="73"/>
      <c r="E1009" s="73"/>
      <c r="F1009" s="73"/>
      <c r="G1009" s="73"/>
      <c r="H1009" s="73"/>
      <c r="I1009" s="541"/>
      <c r="J1009" s="548"/>
      <c r="K1009" s="541"/>
      <c r="L1009" s="171"/>
      <c r="M1009" s="181"/>
      <c r="N1009" s="542"/>
      <c r="O1009" s="543"/>
      <c r="P1009" s="177"/>
      <c r="Q1009" s="178"/>
      <c r="R1009" s="178"/>
      <c r="S1009" s="178"/>
      <c r="T1009" s="178"/>
      <c r="U1009" s="178"/>
      <c r="V1009" s="178"/>
      <c r="W1009" s="178"/>
      <c r="X1009" s="178"/>
      <c r="Y1009" s="178"/>
      <c r="Z1009" s="178"/>
      <c r="AA1009" s="178"/>
      <c r="AB1009" s="178"/>
      <c r="AC1009" s="178"/>
      <c r="AD1009" s="178"/>
      <c r="AE1009" s="178"/>
      <c r="AF1009" s="178"/>
      <c r="AG1009" s="179"/>
      <c r="AH1009" s="133"/>
      <c r="AI1009" s="100"/>
      <c r="AM1009" s="51"/>
      <c r="AN1009" s="53" t="e">
        <f t="shared" si="144"/>
        <v>#DIV/0!</v>
      </c>
    </row>
    <row r="1010" spans="1:40" ht="12.75" customHeight="1" hidden="1">
      <c r="A1010" s="537" t="s">
        <v>39</v>
      </c>
      <c r="B1010" s="537"/>
      <c r="C1010" s="72">
        <f>SUM(D1010:F1010)</f>
        <v>0</v>
      </c>
      <c r="D1010" s="73"/>
      <c r="E1010" s="73"/>
      <c r="F1010" s="73"/>
      <c r="G1010" s="73"/>
      <c r="H1010" s="73"/>
      <c r="I1010" s="98"/>
      <c r="J1010" s="548"/>
      <c r="K1010" s="541"/>
      <c r="L1010" s="171"/>
      <c r="M1010" s="181"/>
      <c r="N1010" s="93"/>
      <c r="O1010" s="182"/>
      <c r="P1010" s="177"/>
      <c r="Q1010" s="178"/>
      <c r="R1010" s="178"/>
      <c r="S1010" s="178"/>
      <c r="T1010" s="178"/>
      <c r="U1010" s="178"/>
      <c r="V1010" s="178"/>
      <c r="W1010" s="178"/>
      <c r="X1010" s="178"/>
      <c r="Y1010" s="178"/>
      <c r="Z1010" s="178"/>
      <c r="AA1010" s="178"/>
      <c r="AB1010" s="178"/>
      <c r="AC1010" s="178"/>
      <c r="AD1010" s="178"/>
      <c r="AE1010" s="178"/>
      <c r="AF1010" s="178"/>
      <c r="AG1010" s="179"/>
      <c r="AH1010" s="133"/>
      <c r="AI1010" s="100"/>
      <c r="AM1010" s="51"/>
      <c r="AN1010" s="53" t="e">
        <f t="shared" si="144"/>
        <v>#DIV/0!</v>
      </c>
    </row>
    <row r="1011" spans="1:40" ht="12.75" customHeight="1" hidden="1">
      <c r="A1011" s="537" t="s">
        <v>40</v>
      </c>
      <c r="B1011" s="537"/>
      <c r="C1011" s="72">
        <f>SUM(D1011:F1011)</f>
        <v>0</v>
      </c>
      <c r="D1011" s="73"/>
      <c r="E1011" s="73"/>
      <c r="F1011" s="73"/>
      <c r="G1011" s="73"/>
      <c r="H1011" s="73"/>
      <c r="I1011" s="98"/>
      <c r="J1011" s="548"/>
      <c r="K1011" s="541"/>
      <c r="L1011" s="171"/>
      <c r="M1011" s="181"/>
      <c r="N1011" s="93"/>
      <c r="O1011" s="182"/>
      <c r="P1011" s="183"/>
      <c r="Q1011" s="184"/>
      <c r="R1011" s="184"/>
      <c r="S1011" s="184"/>
      <c r="T1011" s="184"/>
      <c r="U1011" s="184"/>
      <c r="V1011" s="184"/>
      <c r="W1011" s="184"/>
      <c r="X1011" s="184"/>
      <c r="Y1011" s="184"/>
      <c r="Z1011" s="184"/>
      <c r="AA1011" s="184"/>
      <c r="AB1011" s="184"/>
      <c r="AC1011" s="184"/>
      <c r="AD1011" s="184"/>
      <c r="AE1011" s="184"/>
      <c r="AF1011" s="184"/>
      <c r="AG1011" s="185"/>
      <c r="AH1011" s="133"/>
      <c r="AI1011" s="100"/>
      <c r="AM1011" s="51"/>
      <c r="AN1011" s="53" t="e">
        <f t="shared" si="144"/>
        <v>#DIV/0!</v>
      </c>
    </row>
    <row r="1012" spans="1:40" ht="52.5" customHeight="1">
      <c r="A1012" s="70" t="s">
        <v>568</v>
      </c>
      <c r="B1012" s="71" t="s">
        <v>569</v>
      </c>
      <c r="C1012" s="72"/>
      <c r="D1012" s="73"/>
      <c r="E1012" s="73"/>
      <c r="F1012" s="73"/>
      <c r="G1012" s="73"/>
      <c r="H1012" s="73"/>
      <c r="I1012" s="541" t="s">
        <v>566</v>
      </c>
      <c r="J1012" s="548" t="s">
        <v>94</v>
      </c>
      <c r="K1012" s="541" t="s">
        <v>563</v>
      </c>
      <c r="L1012" s="549" t="s">
        <v>142</v>
      </c>
      <c r="M1012" s="554" t="s">
        <v>49</v>
      </c>
      <c r="N1012" s="542">
        <v>384.1</v>
      </c>
      <c r="O1012" s="543"/>
      <c r="P1012" s="196" t="s">
        <v>50</v>
      </c>
      <c r="Q1012" s="197" t="s">
        <v>50</v>
      </c>
      <c r="R1012" s="197" t="s">
        <v>50</v>
      </c>
      <c r="S1012" s="197" t="s">
        <v>50</v>
      </c>
      <c r="T1012" s="197" t="s">
        <v>50</v>
      </c>
      <c r="U1012" s="197" t="s">
        <v>50</v>
      </c>
      <c r="V1012" s="197" t="s">
        <v>50</v>
      </c>
      <c r="W1012" s="197" t="s">
        <v>50</v>
      </c>
      <c r="X1012" s="197" t="s">
        <v>50</v>
      </c>
      <c r="Y1012" s="197" t="s">
        <v>50</v>
      </c>
      <c r="Z1012" s="197" t="s">
        <v>50</v>
      </c>
      <c r="AA1012" s="197" t="s">
        <v>50</v>
      </c>
      <c r="AB1012" s="197" t="s">
        <v>50</v>
      </c>
      <c r="AC1012" s="197" t="s">
        <v>50</v>
      </c>
      <c r="AD1012" s="197" t="s">
        <v>50</v>
      </c>
      <c r="AE1012" s="197" t="s">
        <v>50</v>
      </c>
      <c r="AF1012" s="197" t="s">
        <v>50</v>
      </c>
      <c r="AG1012" s="198" t="s">
        <v>50</v>
      </c>
      <c r="AH1012" s="133"/>
      <c r="AI1012" s="100"/>
      <c r="AM1012" s="51"/>
      <c r="AN1012" s="53"/>
    </row>
    <row r="1013" spans="1:40" ht="54.75" customHeight="1">
      <c r="A1013" s="537" t="s">
        <v>27</v>
      </c>
      <c r="B1013" s="537"/>
      <c r="C1013" s="72">
        <f aca="true" t="shared" si="145" ref="C1013:H1013">SUM(C1014:C1018)</f>
        <v>500</v>
      </c>
      <c r="D1013" s="73">
        <f t="shared" si="145"/>
        <v>500</v>
      </c>
      <c r="E1013" s="73">
        <f t="shared" si="145"/>
        <v>0</v>
      </c>
      <c r="F1013" s="73">
        <f t="shared" si="145"/>
        <v>0</v>
      </c>
      <c r="G1013" s="73">
        <f t="shared" si="145"/>
        <v>500</v>
      </c>
      <c r="H1013" s="73">
        <f t="shared" si="145"/>
        <v>500</v>
      </c>
      <c r="I1013" s="541"/>
      <c r="J1013" s="548"/>
      <c r="K1013" s="541"/>
      <c r="L1013" s="549"/>
      <c r="M1013" s="554"/>
      <c r="N1013" s="542"/>
      <c r="O1013" s="543"/>
      <c r="P1013" s="177"/>
      <c r="Q1013" s="178"/>
      <c r="R1013" s="178"/>
      <c r="S1013" s="178"/>
      <c r="T1013" s="178"/>
      <c r="U1013" s="178"/>
      <c r="V1013" s="178"/>
      <c r="W1013" s="178"/>
      <c r="X1013" s="178"/>
      <c r="Y1013" s="178"/>
      <c r="Z1013" s="178"/>
      <c r="AA1013" s="178"/>
      <c r="AB1013" s="178"/>
      <c r="AC1013" s="178"/>
      <c r="AD1013" s="178"/>
      <c r="AE1013" s="178"/>
      <c r="AF1013" s="178"/>
      <c r="AG1013" s="179"/>
      <c r="AH1013" s="133"/>
      <c r="AI1013" s="100"/>
      <c r="AM1013" s="51"/>
      <c r="AN1013" s="53"/>
    </row>
    <row r="1014" spans="1:40" ht="12.75" customHeight="1" hidden="1">
      <c r="A1014" s="537" t="s">
        <v>28</v>
      </c>
      <c r="B1014" s="537"/>
      <c r="C1014" s="72">
        <f>SUM(D1014:F1014)</f>
        <v>0</v>
      </c>
      <c r="D1014" s="73"/>
      <c r="E1014" s="73"/>
      <c r="F1014" s="73"/>
      <c r="G1014" s="73"/>
      <c r="H1014" s="73"/>
      <c r="I1014" s="541"/>
      <c r="J1014" s="548"/>
      <c r="K1014" s="541"/>
      <c r="L1014" s="549"/>
      <c r="M1014" s="554"/>
      <c r="N1014" s="542"/>
      <c r="O1014" s="543"/>
      <c r="P1014" s="177"/>
      <c r="Q1014" s="178"/>
      <c r="R1014" s="178"/>
      <c r="S1014" s="178"/>
      <c r="T1014" s="178"/>
      <c r="U1014" s="178"/>
      <c r="V1014" s="178"/>
      <c r="W1014" s="178"/>
      <c r="X1014" s="178"/>
      <c r="Y1014" s="178"/>
      <c r="Z1014" s="178"/>
      <c r="AA1014" s="178"/>
      <c r="AB1014" s="178"/>
      <c r="AC1014" s="178"/>
      <c r="AD1014" s="178"/>
      <c r="AE1014" s="178"/>
      <c r="AF1014" s="178"/>
      <c r="AG1014" s="179"/>
      <c r="AH1014" s="133"/>
      <c r="AI1014" s="100"/>
      <c r="AM1014" s="51"/>
      <c r="AN1014" s="53" t="e">
        <f t="shared" si="144"/>
        <v>#DIV/0!</v>
      </c>
    </row>
    <row r="1015" spans="1:40" ht="12.75" customHeight="1">
      <c r="A1015" s="537" t="s">
        <v>29</v>
      </c>
      <c r="B1015" s="537"/>
      <c r="C1015" s="72">
        <f>SUM(D1015:F1015)</f>
        <v>500</v>
      </c>
      <c r="D1015" s="73">
        <v>500</v>
      </c>
      <c r="E1015" s="73"/>
      <c r="F1015" s="73"/>
      <c r="G1015" s="73">
        <v>500</v>
      </c>
      <c r="H1015" s="73">
        <v>500</v>
      </c>
      <c r="I1015" s="541"/>
      <c r="J1015" s="548"/>
      <c r="K1015" s="541"/>
      <c r="L1015" s="549"/>
      <c r="M1015" s="554"/>
      <c r="N1015" s="542"/>
      <c r="O1015" s="543"/>
      <c r="P1015" s="177"/>
      <c r="Q1015" s="178"/>
      <c r="R1015" s="178"/>
      <c r="S1015" s="178"/>
      <c r="T1015" s="178"/>
      <c r="U1015" s="178"/>
      <c r="V1015" s="178"/>
      <c r="W1015" s="178"/>
      <c r="X1015" s="178"/>
      <c r="Y1015" s="178"/>
      <c r="Z1015" s="178"/>
      <c r="AA1015" s="178"/>
      <c r="AB1015" s="178"/>
      <c r="AC1015" s="178"/>
      <c r="AD1015" s="178"/>
      <c r="AE1015" s="178"/>
      <c r="AF1015" s="178"/>
      <c r="AG1015" s="179"/>
      <c r="AH1015" s="133"/>
      <c r="AI1015" s="100"/>
      <c r="AM1015" s="51"/>
      <c r="AN1015" s="53">
        <f t="shared" si="144"/>
        <v>100</v>
      </c>
    </row>
    <row r="1016" spans="1:40" ht="12.75" customHeight="1" hidden="1">
      <c r="A1016" s="537" t="s">
        <v>30</v>
      </c>
      <c r="B1016" s="537"/>
      <c r="C1016" s="72">
        <f>SUM(D1016:F1016)</f>
        <v>0</v>
      </c>
      <c r="D1016" s="73"/>
      <c r="E1016" s="73"/>
      <c r="F1016" s="73"/>
      <c r="G1016" s="73"/>
      <c r="H1016" s="73"/>
      <c r="I1016" s="541"/>
      <c r="J1016" s="548"/>
      <c r="K1016" s="541"/>
      <c r="L1016" s="171"/>
      <c r="M1016" s="181"/>
      <c r="N1016" s="542"/>
      <c r="O1016" s="543"/>
      <c r="P1016" s="177"/>
      <c r="Q1016" s="178"/>
      <c r="R1016" s="178"/>
      <c r="S1016" s="178"/>
      <c r="T1016" s="178"/>
      <c r="U1016" s="178"/>
      <c r="V1016" s="178"/>
      <c r="W1016" s="178"/>
      <c r="X1016" s="178"/>
      <c r="Y1016" s="178"/>
      <c r="Z1016" s="178"/>
      <c r="AA1016" s="178"/>
      <c r="AB1016" s="178"/>
      <c r="AC1016" s="178"/>
      <c r="AD1016" s="178"/>
      <c r="AE1016" s="178"/>
      <c r="AF1016" s="178"/>
      <c r="AG1016" s="179"/>
      <c r="AH1016" s="133"/>
      <c r="AI1016" s="100"/>
      <c r="AM1016" s="51"/>
      <c r="AN1016" s="53" t="e">
        <f t="shared" si="144"/>
        <v>#DIV/0!</v>
      </c>
    </row>
    <row r="1017" spans="1:40" ht="12.75" customHeight="1" hidden="1">
      <c r="A1017" s="537" t="s">
        <v>39</v>
      </c>
      <c r="B1017" s="537"/>
      <c r="C1017" s="72">
        <f>SUM(D1017:F1017)</f>
        <v>0</v>
      </c>
      <c r="D1017" s="73"/>
      <c r="E1017" s="73"/>
      <c r="F1017" s="73"/>
      <c r="G1017" s="73"/>
      <c r="H1017" s="73"/>
      <c r="I1017" s="181"/>
      <c r="J1017" s="101"/>
      <c r="K1017" s="541"/>
      <c r="L1017" s="171"/>
      <c r="M1017" s="181"/>
      <c r="N1017" s="93"/>
      <c r="O1017" s="182"/>
      <c r="P1017" s="177"/>
      <c r="Q1017" s="178"/>
      <c r="R1017" s="178"/>
      <c r="S1017" s="178"/>
      <c r="T1017" s="178"/>
      <c r="U1017" s="178"/>
      <c r="V1017" s="178"/>
      <c r="W1017" s="178"/>
      <c r="X1017" s="178"/>
      <c r="Y1017" s="178"/>
      <c r="Z1017" s="178"/>
      <c r="AA1017" s="178"/>
      <c r="AB1017" s="178"/>
      <c r="AC1017" s="178"/>
      <c r="AD1017" s="178"/>
      <c r="AE1017" s="178"/>
      <c r="AF1017" s="178"/>
      <c r="AG1017" s="179"/>
      <c r="AH1017" s="133"/>
      <c r="AI1017" s="100"/>
      <c r="AM1017" s="51"/>
      <c r="AN1017" s="53" t="e">
        <f t="shared" si="144"/>
        <v>#DIV/0!</v>
      </c>
    </row>
    <row r="1018" spans="1:40" ht="12.75" customHeight="1" hidden="1">
      <c r="A1018" s="537" t="s">
        <v>40</v>
      </c>
      <c r="B1018" s="537"/>
      <c r="C1018" s="72">
        <f>SUM(D1018:F1018)</f>
        <v>0</v>
      </c>
      <c r="D1018" s="73"/>
      <c r="E1018" s="73"/>
      <c r="F1018" s="73"/>
      <c r="G1018" s="73"/>
      <c r="H1018" s="73"/>
      <c r="I1018" s="181"/>
      <c r="J1018" s="101"/>
      <c r="K1018" s="541"/>
      <c r="L1018" s="171"/>
      <c r="M1018" s="181"/>
      <c r="N1018" s="93"/>
      <c r="O1018" s="182"/>
      <c r="P1018" s="183"/>
      <c r="Q1018" s="184"/>
      <c r="R1018" s="184"/>
      <c r="S1018" s="184"/>
      <c r="T1018" s="184"/>
      <c r="U1018" s="184"/>
      <c r="V1018" s="184"/>
      <c r="W1018" s="184"/>
      <c r="X1018" s="184"/>
      <c r="Y1018" s="184"/>
      <c r="Z1018" s="184"/>
      <c r="AA1018" s="184"/>
      <c r="AB1018" s="184"/>
      <c r="AC1018" s="184"/>
      <c r="AD1018" s="184"/>
      <c r="AE1018" s="184"/>
      <c r="AF1018" s="184"/>
      <c r="AG1018" s="185"/>
      <c r="AH1018" s="133"/>
      <c r="AI1018" s="100"/>
      <c r="AM1018" s="51"/>
      <c r="AN1018" s="53" t="e">
        <f t="shared" si="144"/>
        <v>#DIV/0!</v>
      </c>
    </row>
    <row r="1019" spans="1:40" ht="12.75" customHeight="1" hidden="1">
      <c r="A1019" s="70" t="s">
        <v>570</v>
      </c>
      <c r="B1019" s="71" t="s">
        <v>571</v>
      </c>
      <c r="C1019" s="193"/>
      <c r="D1019" s="194"/>
      <c r="E1019" s="194"/>
      <c r="F1019" s="194"/>
      <c r="G1019" s="194"/>
      <c r="H1019" s="194"/>
      <c r="I1019" s="181"/>
      <c r="J1019" s="541" t="s">
        <v>37</v>
      </c>
      <c r="K1019" s="541" t="s">
        <v>563</v>
      </c>
      <c r="L1019" s="171"/>
      <c r="M1019" s="181"/>
      <c r="N1019" s="542"/>
      <c r="O1019" s="543"/>
      <c r="P1019" s="199"/>
      <c r="Q1019" s="200"/>
      <c r="R1019" s="200"/>
      <c r="S1019" s="200"/>
      <c r="T1019" s="200"/>
      <c r="U1019" s="200"/>
      <c r="V1019" s="200"/>
      <c r="W1019" s="200"/>
      <c r="X1019" s="200"/>
      <c r="Y1019" s="200"/>
      <c r="Z1019" s="200"/>
      <c r="AA1019" s="200"/>
      <c r="AB1019" s="200"/>
      <c r="AC1019" s="200"/>
      <c r="AD1019" s="200"/>
      <c r="AE1019" s="200"/>
      <c r="AF1019" s="200"/>
      <c r="AG1019" s="201"/>
      <c r="AH1019" s="133"/>
      <c r="AI1019" s="100"/>
      <c r="AM1019" s="51"/>
      <c r="AN1019" s="53" t="e">
        <f t="shared" si="144"/>
        <v>#DIV/0!</v>
      </c>
    </row>
    <row r="1020" spans="1:40" ht="12.75" customHeight="1" hidden="1">
      <c r="A1020" s="537" t="s">
        <v>27</v>
      </c>
      <c r="B1020" s="537"/>
      <c r="C1020" s="141">
        <f aca="true" t="shared" si="146" ref="C1020:H1020">SUM(C1021:C1025)</f>
        <v>0</v>
      </c>
      <c r="D1020" s="142">
        <f t="shared" si="146"/>
        <v>0</v>
      </c>
      <c r="E1020" s="142">
        <f t="shared" si="146"/>
        <v>0</v>
      </c>
      <c r="F1020" s="142">
        <f t="shared" si="146"/>
        <v>0</v>
      </c>
      <c r="G1020" s="142">
        <f t="shared" si="146"/>
        <v>0</v>
      </c>
      <c r="H1020" s="142">
        <f t="shared" si="146"/>
        <v>0</v>
      </c>
      <c r="I1020" s="181"/>
      <c r="J1020" s="541"/>
      <c r="K1020" s="541"/>
      <c r="L1020" s="171"/>
      <c r="M1020" s="181"/>
      <c r="N1020" s="542"/>
      <c r="O1020" s="543"/>
      <c r="P1020" s="177"/>
      <c r="Q1020" s="178"/>
      <c r="R1020" s="178"/>
      <c r="S1020" s="178"/>
      <c r="T1020" s="178"/>
      <c r="U1020" s="178"/>
      <c r="V1020" s="178"/>
      <c r="W1020" s="178"/>
      <c r="X1020" s="178"/>
      <c r="Y1020" s="178"/>
      <c r="Z1020" s="178"/>
      <c r="AA1020" s="178"/>
      <c r="AB1020" s="178"/>
      <c r="AC1020" s="178"/>
      <c r="AD1020" s="178"/>
      <c r="AE1020" s="178"/>
      <c r="AF1020" s="178"/>
      <c r="AG1020" s="179"/>
      <c r="AH1020" s="133"/>
      <c r="AI1020" s="100"/>
      <c r="AM1020" s="51"/>
      <c r="AN1020" s="53" t="e">
        <f t="shared" si="144"/>
        <v>#DIV/0!</v>
      </c>
    </row>
    <row r="1021" spans="1:40" ht="12.75" customHeight="1" hidden="1">
      <c r="A1021" s="537" t="s">
        <v>28</v>
      </c>
      <c r="B1021" s="537"/>
      <c r="C1021" s="141">
        <f>SUM(D1021:F1021)</f>
        <v>0</v>
      </c>
      <c r="D1021" s="142">
        <f aca="true" t="shared" si="147" ref="D1021:H1023">D1028</f>
        <v>0</v>
      </c>
      <c r="E1021" s="142">
        <f t="shared" si="147"/>
        <v>0</v>
      </c>
      <c r="F1021" s="142">
        <f t="shared" si="147"/>
        <v>0</v>
      </c>
      <c r="G1021" s="142">
        <f t="shared" si="147"/>
        <v>0</v>
      </c>
      <c r="H1021" s="142">
        <f t="shared" si="147"/>
        <v>0</v>
      </c>
      <c r="I1021" s="181"/>
      <c r="J1021" s="541"/>
      <c r="K1021" s="541"/>
      <c r="L1021" s="171"/>
      <c r="M1021" s="181"/>
      <c r="N1021" s="542"/>
      <c r="O1021" s="543"/>
      <c r="P1021" s="177"/>
      <c r="Q1021" s="178"/>
      <c r="R1021" s="178"/>
      <c r="S1021" s="178"/>
      <c r="T1021" s="178"/>
      <c r="U1021" s="178"/>
      <c r="V1021" s="178"/>
      <c r="W1021" s="178"/>
      <c r="X1021" s="178"/>
      <c r="Y1021" s="178"/>
      <c r="Z1021" s="178"/>
      <c r="AA1021" s="178"/>
      <c r="AB1021" s="178"/>
      <c r="AC1021" s="178"/>
      <c r="AD1021" s="178"/>
      <c r="AE1021" s="178"/>
      <c r="AF1021" s="178"/>
      <c r="AG1021" s="179"/>
      <c r="AH1021" s="133"/>
      <c r="AI1021" s="100"/>
      <c r="AM1021" s="51"/>
      <c r="AN1021" s="53" t="e">
        <f t="shared" si="144"/>
        <v>#DIV/0!</v>
      </c>
    </row>
    <row r="1022" spans="1:40" ht="12.75" customHeight="1" hidden="1">
      <c r="A1022" s="537" t="s">
        <v>29</v>
      </c>
      <c r="B1022" s="537"/>
      <c r="C1022" s="141">
        <f>SUM(D1022:F1022)</f>
        <v>0</v>
      </c>
      <c r="D1022" s="142">
        <f t="shared" si="147"/>
        <v>0</v>
      </c>
      <c r="E1022" s="142">
        <f t="shared" si="147"/>
        <v>0</v>
      </c>
      <c r="F1022" s="142">
        <f t="shared" si="147"/>
        <v>0</v>
      </c>
      <c r="G1022" s="142">
        <f t="shared" si="147"/>
        <v>0</v>
      </c>
      <c r="H1022" s="142">
        <f t="shared" si="147"/>
        <v>0</v>
      </c>
      <c r="I1022" s="181"/>
      <c r="J1022" s="541"/>
      <c r="K1022" s="541"/>
      <c r="L1022" s="171"/>
      <c r="M1022" s="181"/>
      <c r="N1022" s="542"/>
      <c r="O1022" s="543"/>
      <c r="P1022" s="177"/>
      <c r="Q1022" s="178"/>
      <c r="R1022" s="178"/>
      <c r="S1022" s="178"/>
      <c r="T1022" s="178"/>
      <c r="U1022" s="178"/>
      <c r="V1022" s="178"/>
      <c r="W1022" s="178"/>
      <c r="X1022" s="178"/>
      <c r="Y1022" s="178"/>
      <c r="Z1022" s="178"/>
      <c r="AA1022" s="178"/>
      <c r="AB1022" s="178"/>
      <c r="AC1022" s="178"/>
      <c r="AD1022" s="178"/>
      <c r="AE1022" s="178"/>
      <c r="AF1022" s="178"/>
      <c r="AG1022" s="179"/>
      <c r="AH1022" s="133"/>
      <c r="AI1022" s="100"/>
      <c r="AM1022" s="51"/>
      <c r="AN1022" s="53" t="e">
        <f t="shared" si="144"/>
        <v>#DIV/0!</v>
      </c>
    </row>
    <row r="1023" spans="1:40" ht="12.75" customHeight="1" hidden="1">
      <c r="A1023" s="537" t="s">
        <v>30</v>
      </c>
      <c r="B1023" s="537"/>
      <c r="C1023" s="141">
        <f>SUM(D1023:F1023)</f>
        <v>0</v>
      </c>
      <c r="D1023" s="142">
        <f t="shared" si="147"/>
        <v>0</v>
      </c>
      <c r="E1023" s="142">
        <f t="shared" si="147"/>
        <v>0</v>
      </c>
      <c r="F1023" s="142">
        <f t="shared" si="147"/>
        <v>0</v>
      </c>
      <c r="G1023" s="142">
        <f t="shared" si="147"/>
        <v>0</v>
      </c>
      <c r="H1023" s="142">
        <f t="shared" si="147"/>
        <v>0</v>
      </c>
      <c r="I1023" s="181"/>
      <c r="J1023" s="541"/>
      <c r="K1023" s="541"/>
      <c r="L1023" s="171"/>
      <c r="M1023" s="181"/>
      <c r="N1023" s="542"/>
      <c r="O1023" s="543"/>
      <c r="P1023" s="177"/>
      <c r="Q1023" s="178"/>
      <c r="R1023" s="178"/>
      <c r="S1023" s="178"/>
      <c r="T1023" s="178"/>
      <c r="U1023" s="178"/>
      <c r="V1023" s="178"/>
      <c r="W1023" s="178"/>
      <c r="X1023" s="178"/>
      <c r="Y1023" s="178"/>
      <c r="Z1023" s="178"/>
      <c r="AA1023" s="178"/>
      <c r="AB1023" s="178"/>
      <c r="AC1023" s="178"/>
      <c r="AD1023" s="178"/>
      <c r="AE1023" s="178"/>
      <c r="AF1023" s="178"/>
      <c r="AG1023" s="179"/>
      <c r="AH1023" s="133"/>
      <c r="AI1023" s="100"/>
      <c r="AM1023" s="51"/>
      <c r="AN1023" s="53" t="e">
        <f t="shared" si="144"/>
        <v>#DIV/0!</v>
      </c>
    </row>
    <row r="1024" spans="1:40" ht="12.75" customHeight="1" hidden="1">
      <c r="A1024" s="537" t="s">
        <v>39</v>
      </c>
      <c r="B1024" s="537"/>
      <c r="C1024" s="141">
        <f>SUM(D1024:F1024)</f>
        <v>0</v>
      </c>
      <c r="D1024" s="142">
        <f>D1031</f>
        <v>0</v>
      </c>
      <c r="E1024" s="142"/>
      <c r="F1024" s="142"/>
      <c r="G1024" s="142"/>
      <c r="H1024" s="142"/>
      <c r="I1024" s="181"/>
      <c r="J1024" s="74"/>
      <c r="K1024" s="541"/>
      <c r="L1024" s="171"/>
      <c r="M1024" s="181"/>
      <c r="N1024" s="93"/>
      <c r="O1024" s="182"/>
      <c r="P1024" s="177"/>
      <c r="Q1024" s="178"/>
      <c r="R1024" s="178"/>
      <c r="S1024" s="178"/>
      <c r="T1024" s="178"/>
      <c r="U1024" s="178"/>
      <c r="V1024" s="178"/>
      <c r="W1024" s="178"/>
      <c r="X1024" s="178"/>
      <c r="Y1024" s="178"/>
      <c r="Z1024" s="178"/>
      <c r="AA1024" s="178"/>
      <c r="AB1024" s="178"/>
      <c r="AC1024" s="178"/>
      <c r="AD1024" s="178"/>
      <c r="AE1024" s="178"/>
      <c r="AF1024" s="178"/>
      <c r="AG1024" s="179"/>
      <c r="AH1024" s="133"/>
      <c r="AI1024" s="100"/>
      <c r="AM1024" s="51"/>
      <c r="AN1024" s="53" t="e">
        <f t="shared" si="144"/>
        <v>#DIV/0!</v>
      </c>
    </row>
    <row r="1025" spans="1:40" ht="12.75" customHeight="1" hidden="1">
      <c r="A1025" s="537" t="s">
        <v>40</v>
      </c>
      <c r="B1025" s="537"/>
      <c r="C1025" s="141">
        <f>SUM(D1025:F1025)</f>
        <v>0</v>
      </c>
      <c r="D1025" s="142">
        <f>D1032</f>
        <v>0</v>
      </c>
      <c r="E1025" s="142"/>
      <c r="F1025" s="142"/>
      <c r="G1025" s="142"/>
      <c r="H1025" s="142"/>
      <c r="I1025" s="181"/>
      <c r="J1025" s="74"/>
      <c r="K1025" s="541"/>
      <c r="L1025" s="171"/>
      <c r="M1025" s="181"/>
      <c r="N1025" s="93"/>
      <c r="O1025" s="182"/>
      <c r="P1025" s="183"/>
      <c r="Q1025" s="184"/>
      <c r="R1025" s="184"/>
      <c r="S1025" s="184"/>
      <c r="T1025" s="184"/>
      <c r="U1025" s="184"/>
      <c r="V1025" s="184"/>
      <c r="W1025" s="184"/>
      <c r="X1025" s="184"/>
      <c r="Y1025" s="184"/>
      <c r="Z1025" s="184"/>
      <c r="AA1025" s="184"/>
      <c r="AB1025" s="184"/>
      <c r="AC1025" s="184"/>
      <c r="AD1025" s="184"/>
      <c r="AE1025" s="184"/>
      <c r="AF1025" s="184"/>
      <c r="AG1025" s="185"/>
      <c r="AH1025" s="133"/>
      <c r="AI1025" s="100"/>
      <c r="AM1025" s="51"/>
      <c r="AN1025" s="53" t="e">
        <f t="shared" si="144"/>
        <v>#DIV/0!</v>
      </c>
    </row>
    <row r="1026" spans="1:40" ht="12.75" customHeight="1" hidden="1">
      <c r="A1026" s="70" t="s">
        <v>572</v>
      </c>
      <c r="B1026" s="71" t="s">
        <v>573</v>
      </c>
      <c r="C1026" s="72"/>
      <c r="D1026" s="73"/>
      <c r="E1026" s="73"/>
      <c r="F1026" s="73"/>
      <c r="G1026" s="73"/>
      <c r="H1026" s="73"/>
      <c r="I1026" s="541"/>
      <c r="J1026" s="548" t="s">
        <v>94</v>
      </c>
      <c r="K1026" s="541" t="s">
        <v>563</v>
      </c>
      <c r="L1026" s="98" t="s">
        <v>42</v>
      </c>
      <c r="M1026" s="36" t="s">
        <v>117</v>
      </c>
      <c r="N1026" s="542"/>
      <c r="O1026" s="543"/>
      <c r="P1026" s="199"/>
      <c r="Q1026" s="200"/>
      <c r="R1026" s="200"/>
      <c r="S1026" s="200"/>
      <c r="T1026" s="200"/>
      <c r="U1026" s="200"/>
      <c r="V1026" s="200"/>
      <c r="W1026" s="200"/>
      <c r="X1026" s="200"/>
      <c r="Y1026" s="200"/>
      <c r="Z1026" s="200"/>
      <c r="AA1026" s="200"/>
      <c r="AB1026" s="200"/>
      <c r="AC1026" s="200"/>
      <c r="AD1026" s="200"/>
      <c r="AE1026" s="200"/>
      <c r="AF1026" s="200"/>
      <c r="AG1026" s="201"/>
      <c r="AH1026" s="133"/>
      <c r="AI1026" s="100"/>
      <c r="AM1026" s="51"/>
      <c r="AN1026" s="53" t="e">
        <f t="shared" si="144"/>
        <v>#DIV/0!</v>
      </c>
    </row>
    <row r="1027" spans="1:40" ht="12.75" customHeight="1" hidden="1">
      <c r="A1027" s="537" t="s">
        <v>27</v>
      </c>
      <c r="B1027" s="537"/>
      <c r="C1027" s="72">
        <f>SUM(C1028:C1032)</f>
        <v>0</v>
      </c>
      <c r="D1027" s="73">
        <f>SUM(D1028:D1030)</f>
        <v>0</v>
      </c>
      <c r="E1027" s="73">
        <f>SUM(E1028:E1030)</f>
        <v>0</v>
      </c>
      <c r="F1027" s="73">
        <f>SUM(F1028:F1030)</f>
        <v>0</v>
      </c>
      <c r="G1027" s="73">
        <f>SUM(G1028:G1030)</f>
        <v>0</v>
      </c>
      <c r="H1027" s="73">
        <f>SUM(H1028:H1030)</f>
        <v>0</v>
      </c>
      <c r="I1027" s="541"/>
      <c r="J1027" s="548"/>
      <c r="K1027" s="541"/>
      <c r="L1027" s="171"/>
      <c r="M1027" s="181"/>
      <c r="N1027" s="542"/>
      <c r="O1027" s="543"/>
      <c r="P1027" s="177"/>
      <c r="Q1027" s="178"/>
      <c r="R1027" s="178"/>
      <c r="S1027" s="178"/>
      <c r="T1027" s="178"/>
      <c r="U1027" s="178"/>
      <c r="V1027" s="178"/>
      <c r="W1027" s="178"/>
      <c r="X1027" s="178"/>
      <c r="Y1027" s="178"/>
      <c r="Z1027" s="178"/>
      <c r="AA1027" s="178"/>
      <c r="AB1027" s="178"/>
      <c r="AC1027" s="178"/>
      <c r="AD1027" s="178"/>
      <c r="AE1027" s="178"/>
      <c r="AF1027" s="178"/>
      <c r="AG1027" s="179"/>
      <c r="AH1027" s="133"/>
      <c r="AI1027" s="100"/>
      <c r="AM1027" s="51"/>
      <c r="AN1027" s="53" t="e">
        <f t="shared" si="144"/>
        <v>#DIV/0!</v>
      </c>
    </row>
    <row r="1028" spans="1:40" ht="12.75" customHeight="1" hidden="1">
      <c r="A1028" s="537" t="s">
        <v>28</v>
      </c>
      <c r="B1028" s="537"/>
      <c r="C1028" s="72">
        <f>SUM(D1028:F1028)</f>
        <v>0</v>
      </c>
      <c r="D1028" s="73"/>
      <c r="E1028" s="73"/>
      <c r="F1028" s="73"/>
      <c r="G1028" s="73"/>
      <c r="H1028" s="73"/>
      <c r="I1028" s="541"/>
      <c r="J1028" s="548"/>
      <c r="K1028" s="541"/>
      <c r="L1028" s="171"/>
      <c r="M1028" s="181"/>
      <c r="N1028" s="542"/>
      <c r="O1028" s="543"/>
      <c r="P1028" s="177"/>
      <c r="Q1028" s="178"/>
      <c r="R1028" s="178"/>
      <c r="S1028" s="178"/>
      <c r="T1028" s="178"/>
      <c r="U1028" s="178"/>
      <c r="V1028" s="178"/>
      <c r="W1028" s="178"/>
      <c r="X1028" s="178"/>
      <c r="Y1028" s="178"/>
      <c r="Z1028" s="178"/>
      <c r="AA1028" s="178"/>
      <c r="AB1028" s="178"/>
      <c r="AC1028" s="178"/>
      <c r="AD1028" s="178"/>
      <c r="AE1028" s="178"/>
      <c r="AF1028" s="178"/>
      <c r="AG1028" s="179"/>
      <c r="AH1028" s="133"/>
      <c r="AI1028" s="100"/>
      <c r="AM1028" s="51"/>
      <c r="AN1028" s="53" t="e">
        <f t="shared" si="144"/>
        <v>#DIV/0!</v>
      </c>
    </row>
    <row r="1029" spans="1:40" ht="12.75" customHeight="1" hidden="1">
      <c r="A1029" s="537" t="s">
        <v>29</v>
      </c>
      <c r="B1029" s="537"/>
      <c r="C1029" s="72">
        <f>SUM(D1029:F1029)</f>
        <v>0</v>
      </c>
      <c r="D1029" s="73">
        <v>0</v>
      </c>
      <c r="E1029" s="73"/>
      <c r="F1029" s="73"/>
      <c r="G1029" s="73"/>
      <c r="H1029" s="73"/>
      <c r="I1029" s="541"/>
      <c r="J1029" s="548"/>
      <c r="K1029" s="541"/>
      <c r="L1029" s="171"/>
      <c r="M1029" s="181"/>
      <c r="N1029" s="542"/>
      <c r="O1029" s="543"/>
      <c r="P1029" s="177"/>
      <c r="Q1029" s="178"/>
      <c r="R1029" s="178"/>
      <c r="S1029" s="178"/>
      <c r="T1029" s="178"/>
      <c r="U1029" s="178"/>
      <c r="V1029" s="178"/>
      <c r="W1029" s="178"/>
      <c r="X1029" s="178"/>
      <c r="Y1029" s="178"/>
      <c r="Z1029" s="178"/>
      <c r="AA1029" s="178"/>
      <c r="AB1029" s="178"/>
      <c r="AC1029" s="178"/>
      <c r="AD1029" s="178"/>
      <c r="AE1029" s="178"/>
      <c r="AF1029" s="178"/>
      <c r="AG1029" s="179"/>
      <c r="AH1029" s="133"/>
      <c r="AI1029" s="100"/>
      <c r="AM1029" s="51"/>
      <c r="AN1029" s="53" t="e">
        <f t="shared" si="144"/>
        <v>#DIV/0!</v>
      </c>
    </row>
    <row r="1030" spans="1:40" ht="12.75" customHeight="1" hidden="1">
      <c r="A1030" s="537" t="s">
        <v>30</v>
      </c>
      <c r="B1030" s="537"/>
      <c r="C1030" s="72">
        <f>SUM(D1030:F1030)</f>
        <v>0</v>
      </c>
      <c r="D1030" s="73"/>
      <c r="E1030" s="73"/>
      <c r="F1030" s="73"/>
      <c r="G1030" s="73"/>
      <c r="H1030" s="73"/>
      <c r="I1030" s="541"/>
      <c r="J1030" s="548"/>
      <c r="K1030" s="541"/>
      <c r="L1030" s="171"/>
      <c r="M1030" s="181"/>
      <c r="N1030" s="542"/>
      <c r="O1030" s="543"/>
      <c r="P1030" s="177"/>
      <c r="Q1030" s="178"/>
      <c r="R1030" s="178"/>
      <c r="S1030" s="178"/>
      <c r="T1030" s="178"/>
      <c r="U1030" s="178"/>
      <c r="V1030" s="178"/>
      <c r="W1030" s="178"/>
      <c r="X1030" s="178"/>
      <c r="Y1030" s="178"/>
      <c r="Z1030" s="178"/>
      <c r="AA1030" s="178"/>
      <c r="AB1030" s="178"/>
      <c r="AC1030" s="178"/>
      <c r="AD1030" s="178"/>
      <c r="AE1030" s="178"/>
      <c r="AF1030" s="178"/>
      <c r="AG1030" s="179"/>
      <c r="AH1030" s="133"/>
      <c r="AI1030" s="100"/>
      <c r="AM1030" s="51"/>
      <c r="AN1030" s="53" t="e">
        <f t="shared" si="144"/>
        <v>#DIV/0!</v>
      </c>
    </row>
    <row r="1031" spans="1:40" ht="12.75" customHeight="1" hidden="1">
      <c r="A1031" s="537" t="s">
        <v>39</v>
      </c>
      <c r="B1031" s="537"/>
      <c r="C1031" s="72">
        <f>SUM(D1031:F1031)</f>
        <v>0</v>
      </c>
      <c r="D1031" s="73"/>
      <c r="E1031" s="73"/>
      <c r="F1031" s="73"/>
      <c r="G1031" s="73"/>
      <c r="H1031" s="73"/>
      <c r="I1031" s="181"/>
      <c r="J1031" s="548"/>
      <c r="K1031" s="541"/>
      <c r="L1031" s="171"/>
      <c r="M1031" s="181"/>
      <c r="N1031" s="93"/>
      <c r="O1031" s="182"/>
      <c r="P1031" s="177"/>
      <c r="Q1031" s="178"/>
      <c r="R1031" s="178"/>
      <c r="S1031" s="178"/>
      <c r="T1031" s="178"/>
      <c r="U1031" s="178"/>
      <c r="V1031" s="178"/>
      <c r="W1031" s="178"/>
      <c r="X1031" s="178"/>
      <c r="Y1031" s="178"/>
      <c r="Z1031" s="178"/>
      <c r="AA1031" s="178"/>
      <c r="AB1031" s="178"/>
      <c r="AC1031" s="178"/>
      <c r="AD1031" s="178"/>
      <c r="AE1031" s="178"/>
      <c r="AF1031" s="178"/>
      <c r="AG1031" s="179"/>
      <c r="AH1031" s="133"/>
      <c r="AI1031" s="100"/>
      <c r="AM1031" s="51"/>
      <c r="AN1031" s="53" t="e">
        <f t="shared" si="144"/>
        <v>#DIV/0!</v>
      </c>
    </row>
    <row r="1032" spans="1:40" ht="12.75" customHeight="1" hidden="1">
      <c r="A1032" s="537" t="s">
        <v>40</v>
      </c>
      <c r="B1032" s="537"/>
      <c r="C1032" s="72">
        <f>SUM(D1032:F1032)</f>
        <v>0</v>
      </c>
      <c r="D1032" s="73"/>
      <c r="E1032" s="73"/>
      <c r="F1032" s="73"/>
      <c r="G1032" s="73"/>
      <c r="H1032" s="73"/>
      <c r="I1032" s="181"/>
      <c r="J1032" s="548"/>
      <c r="K1032" s="541"/>
      <c r="L1032" s="171"/>
      <c r="M1032" s="181"/>
      <c r="N1032" s="93"/>
      <c r="O1032" s="182"/>
      <c r="P1032" s="183"/>
      <c r="Q1032" s="184"/>
      <c r="R1032" s="184"/>
      <c r="S1032" s="184"/>
      <c r="T1032" s="184"/>
      <c r="U1032" s="184"/>
      <c r="V1032" s="184"/>
      <c r="W1032" s="184"/>
      <c r="X1032" s="184"/>
      <c r="Y1032" s="184"/>
      <c r="Z1032" s="184"/>
      <c r="AA1032" s="184"/>
      <c r="AB1032" s="184"/>
      <c r="AC1032" s="184"/>
      <c r="AD1032" s="184"/>
      <c r="AE1032" s="184"/>
      <c r="AF1032" s="184"/>
      <c r="AG1032" s="185"/>
      <c r="AH1032" s="133"/>
      <c r="AI1032" s="100"/>
      <c r="AM1032" s="51"/>
      <c r="AN1032" s="53" t="e">
        <f t="shared" si="144"/>
        <v>#DIV/0!</v>
      </c>
    </row>
    <row r="1033" spans="1:40" ht="30">
      <c r="A1033" s="153" t="s">
        <v>574</v>
      </c>
      <c r="B1033" s="219" t="s">
        <v>575</v>
      </c>
      <c r="C1033" s="193" t="e">
        <f>C1039+C1068</f>
        <v>#REF!</v>
      </c>
      <c r="D1033" s="194"/>
      <c r="E1033" s="194"/>
      <c r="F1033" s="194"/>
      <c r="G1033" s="194"/>
      <c r="H1033" s="194"/>
      <c r="I1033" s="98"/>
      <c r="J1033" s="549"/>
      <c r="K1033" s="549"/>
      <c r="L1033" s="551"/>
      <c r="M1033" s="552"/>
      <c r="N1033" s="550">
        <f>N1038+N1067</f>
        <v>5272.833</v>
      </c>
      <c r="O1033" s="543"/>
      <c r="P1033" s="220"/>
      <c r="Q1033" s="221"/>
      <c r="R1033" s="221"/>
      <c r="S1033" s="221"/>
      <c r="T1033" s="221"/>
      <c r="U1033" s="221"/>
      <c r="V1033" s="221"/>
      <c r="W1033" s="221"/>
      <c r="X1033" s="221"/>
      <c r="Y1033" s="221"/>
      <c r="Z1033" s="221"/>
      <c r="AA1033" s="221"/>
      <c r="AB1033" s="221"/>
      <c r="AC1033" s="221"/>
      <c r="AD1033" s="221"/>
      <c r="AE1033" s="221"/>
      <c r="AF1033" s="221"/>
      <c r="AG1033" s="222"/>
      <c r="AH1033" s="133"/>
      <c r="AI1033" s="100"/>
      <c r="AM1033" s="51"/>
      <c r="AN1033" s="53"/>
    </row>
    <row r="1034" spans="1:40" ht="13.5" customHeight="1">
      <c r="A1034" s="537" t="s">
        <v>27</v>
      </c>
      <c r="B1034" s="537"/>
      <c r="C1034" s="193"/>
      <c r="D1034" s="142">
        <f>SUM(D1035:D1036)</f>
        <v>110139.32691999999</v>
      </c>
      <c r="E1034" s="142" t="e">
        <f>SUM(E1035:E1036)</f>
        <v>#REF!</v>
      </c>
      <c r="F1034" s="142" t="e">
        <f>SUM(F1035:F1036)</f>
        <v>#REF!</v>
      </c>
      <c r="G1034" s="142">
        <f>SUM(G1035:G1036)</f>
        <v>109912.5674</v>
      </c>
      <c r="H1034" s="142">
        <f>SUM(H1035:H1036)</f>
        <v>109912.5674</v>
      </c>
      <c r="I1034" s="98"/>
      <c r="J1034" s="549"/>
      <c r="K1034" s="549"/>
      <c r="L1034" s="551"/>
      <c r="M1034" s="552"/>
      <c r="N1034" s="550"/>
      <c r="O1034" s="543"/>
      <c r="P1034" s="211"/>
      <c r="Q1034" s="223"/>
      <c r="R1034" s="223"/>
      <c r="S1034" s="223"/>
      <c r="T1034" s="223"/>
      <c r="U1034" s="223"/>
      <c r="V1034" s="223"/>
      <c r="W1034" s="223"/>
      <c r="X1034" s="223"/>
      <c r="Y1034" s="223"/>
      <c r="Z1034" s="223"/>
      <c r="AA1034" s="223"/>
      <c r="AB1034" s="223"/>
      <c r="AC1034" s="223"/>
      <c r="AD1034" s="223"/>
      <c r="AE1034" s="223"/>
      <c r="AF1034" s="223"/>
      <c r="AG1034" s="224"/>
      <c r="AH1034" s="133"/>
      <c r="AI1034" s="100"/>
      <c r="AM1034" s="51"/>
      <c r="AN1034" s="53"/>
    </row>
    <row r="1035" spans="1:40" ht="12.75" customHeight="1">
      <c r="A1035" s="537" t="s">
        <v>28</v>
      </c>
      <c r="B1035" s="537"/>
      <c r="C1035" s="193"/>
      <c r="D1035" s="142">
        <f>D1040+D1069</f>
        <v>0</v>
      </c>
      <c r="E1035" s="142"/>
      <c r="F1035" s="142"/>
      <c r="G1035" s="142">
        <f>G1040+G1069</f>
        <v>0</v>
      </c>
      <c r="H1035" s="142">
        <f>H1040+H1069</f>
        <v>0</v>
      </c>
      <c r="I1035" s="98"/>
      <c r="J1035" s="549"/>
      <c r="K1035" s="549"/>
      <c r="L1035" s="551"/>
      <c r="M1035" s="552"/>
      <c r="N1035" s="550"/>
      <c r="O1035" s="543"/>
      <c r="P1035" s="211"/>
      <c r="Q1035" s="223"/>
      <c r="R1035" s="223"/>
      <c r="S1035" s="223"/>
      <c r="T1035" s="223"/>
      <c r="U1035" s="223"/>
      <c r="V1035" s="223"/>
      <c r="W1035" s="223"/>
      <c r="X1035" s="223"/>
      <c r="Y1035" s="223"/>
      <c r="Z1035" s="223"/>
      <c r="AA1035" s="223"/>
      <c r="AB1035" s="223"/>
      <c r="AC1035" s="223"/>
      <c r="AD1035" s="223"/>
      <c r="AE1035" s="223"/>
      <c r="AF1035" s="223"/>
      <c r="AG1035" s="224"/>
      <c r="AH1035" s="133"/>
      <c r="AI1035" s="100"/>
      <c r="AM1035" s="51"/>
      <c r="AN1035" s="53"/>
    </row>
    <row r="1036" spans="1:40" ht="12.75" customHeight="1">
      <c r="A1036" s="537" t="s">
        <v>29</v>
      </c>
      <c r="B1036" s="537"/>
      <c r="C1036" s="193"/>
      <c r="D1036" s="142">
        <f>D1041+D1070+D1083</f>
        <v>110139.32691999999</v>
      </c>
      <c r="E1036" s="142" t="e">
        <f>E1041+E1070+E1083</f>
        <v>#REF!</v>
      </c>
      <c r="F1036" s="142" t="e">
        <f>F1041+F1070+F1083</f>
        <v>#REF!</v>
      </c>
      <c r="G1036" s="142">
        <f>G1041+G1070+G1083</f>
        <v>109912.5674</v>
      </c>
      <c r="H1036" s="142">
        <f>H1041+H1070+H1083</f>
        <v>109912.5674</v>
      </c>
      <c r="I1036" s="98"/>
      <c r="J1036" s="549"/>
      <c r="K1036" s="549"/>
      <c r="L1036" s="551"/>
      <c r="M1036" s="552"/>
      <c r="N1036" s="550"/>
      <c r="O1036" s="543"/>
      <c r="P1036" s="211"/>
      <c r="Q1036" s="223"/>
      <c r="R1036" s="223"/>
      <c r="S1036" s="223"/>
      <c r="T1036" s="223"/>
      <c r="U1036" s="223"/>
      <c r="V1036" s="223"/>
      <c r="W1036" s="223"/>
      <c r="X1036" s="223"/>
      <c r="Y1036" s="223"/>
      <c r="Z1036" s="223"/>
      <c r="AA1036" s="223"/>
      <c r="AB1036" s="223"/>
      <c r="AC1036" s="223"/>
      <c r="AD1036" s="223"/>
      <c r="AE1036" s="223"/>
      <c r="AF1036" s="223"/>
      <c r="AG1036" s="224"/>
      <c r="AH1036" s="133"/>
      <c r="AI1036" s="100"/>
      <c r="AM1036" s="51"/>
      <c r="AN1036" s="53"/>
    </row>
    <row r="1037" spans="1:40" ht="12.75" customHeight="1" hidden="1">
      <c r="A1037" s="537" t="s">
        <v>30</v>
      </c>
      <c r="B1037" s="537"/>
      <c r="C1037" s="193"/>
      <c r="D1037" s="142">
        <f>D1042+D1071</f>
        <v>0</v>
      </c>
      <c r="E1037" s="142"/>
      <c r="F1037" s="142"/>
      <c r="G1037" s="142">
        <f>G1042+G1071</f>
        <v>0</v>
      </c>
      <c r="H1037" s="142">
        <f>H1042+H1071</f>
        <v>0</v>
      </c>
      <c r="I1037" s="98"/>
      <c r="J1037" s="74"/>
      <c r="K1037" s="98"/>
      <c r="L1037" s="171"/>
      <c r="M1037" s="181"/>
      <c r="N1037" s="550"/>
      <c r="O1037" s="543"/>
      <c r="P1037" s="211"/>
      <c r="Q1037" s="223"/>
      <c r="R1037" s="223"/>
      <c r="S1037" s="223"/>
      <c r="T1037" s="223"/>
      <c r="U1037" s="223"/>
      <c r="V1037" s="223"/>
      <c r="W1037" s="223"/>
      <c r="X1037" s="223"/>
      <c r="Y1037" s="223"/>
      <c r="Z1037" s="223"/>
      <c r="AA1037" s="223"/>
      <c r="AB1037" s="223"/>
      <c r="AC1037" s="223"/>
      <c r="AD1037" s="223"/>
      <c r="AE1037" s="223"/>
      <c r="AF1037" s="223"/>
      <c r="AG1037" s="224"/>
      <c r="AH1037" s="133"/>
      <c r="AI1037" s="100"/>
      <c r="AM1037" s="51"/>
      <c r="AN1037" s="53" t="e">
        <f t="shared" si="144"/>
        <v>#DIV/0!</v>
      </c>
    </row>
    <row r="1038" spans="1:40" ht="39" customHeight="1">
      <c r="A1038" s="70" t="s">
        <v>576</v>
      </c>
      <c r="B1038" s="71" t="s">
        <v>577</v>
      </c>
      <c r="C1038" s="193"/>
      <c r="D1038" s="194"/>
      <c r="E1038" s="194"/>
      <c r="F1038" s="194"/>
      <c r="G1038" s="194"/>
      <c r="H1038" s="194"/>
      <c r="I1038" s="181"/>
      <c r="J1038" s="541" t="s">
        <v>37</v>
      </c>
      <c r="K1038" s="541" t="s">
        <v>1096</v>
      </c>
      <c r="L1038" s="549"/>
      <c r="M1038" s="549"/>
      <c r="N1038" s="550">
        <f>N1045+N1052</f>
        <v>5178.219</v>
      </c>
      <c r="O1038" s="543"/>
      <c r="P1038" s="199"/>
      <c r="Q1038" s="200"/>
      <c r="R1038" s="200"/>
      <c r="S1038" s="200"/>
      <c r="T1038" s="200"/>
      <c r="U1038" s="200"/>
      <c r="V1038" s="200"/>
      <c r="W1038" s="200"/>
      <c r="X1038" s="200"/>
      <c r="Y1038" s="200"/>
      <c r="Z1038" s="200"/>
      <c r="AA1038" s="200"/>
      <c r="AB1038" s="200"/>
      <c r="AC1038" s="200"/>
      <c r="AD1038" s="200"/>
      <c r="AE1038" s="200"/>
      <c r="AF1038" s="200"/>
      <c r="AG1038" s="201"/>
      <c r="AH1038" s="133"/>
      <c r="AI1038" s="100"/>
      <c r="AM1038" s="51"/>
      <c r="AN1038" s="53"/>
    </row>
    <row r="1039" spans="1:40" ht="12.75" customHeight="1">
      <c r="A1039" s="537" t="s">
        <v>27</v>
      </c>
      <c r="B1039" s="537"/>
      <c r="C1039" s="141">
        <f aca="true" t="shared" si="148" ref="C1039:H1039">SUM(C1040:C1044)</f>
        <v>109976.09591999999</v>
      </c>
      <c r="D1039" s="142">
        <f t="shared" si="148"/>
        <v>109976.09591999999</v>
      </c>
      <c r="E1039" s="142">
        <f t="shared" si="148"/>
        <v>0</v>
      </c>
      <c r="F1039" s="142">
        <f t="shared" si="148"/>
        <v>0</v>
      </c>
      <c r="G1039" s="142">
        <f t="shared" si="148"/>
        <v>109749.3364</v>
      </c>
      <c r="H1039" s="142">
        <f t="shared" si="148"/>
        <v>109749.3364</v>
      </c>
      <c r="I1039" s="181"/>
      <c r="J1039" s="541"/>
      <c r="K1039" s="541"/>
      <c r="L1039" s="549"/>
      <c r="M1039" s="549"/>
      <c r="N1039" s="550"/>
      <c r="O1039" s="543"/>
      <c r="P1039" s="177"/>
      <c r="Q1039" s="178"/>
      <c r="R1039" s="178"/>
      <c r="S1039" s="178"/>
      <c r="T1039" s="178"/>
      <c r="U1039" s="178"/>
      <c r="V1039" s="178"/>
      <c r="W1039" s="178"/>
      <c r="X1039" s="178"/>
      <c r="Y1039" s="178"/>
      <c r="Z1039" s="178"/>
      <c r="AA1039" s="178"/>
      <c r="AB1039" s="178"/>
      <c r="AC1039" s="178"/>
      <c r="AD1039" s="178"/>
      <c r="AE1039" s="178"/>
      <c r="AF1039" s="178"/>
      <c r="AG1039" s="179"/>
      <c r="AH1039" s="133"/>
      <c r="AI1039" s="100"/>
      <c r="AM1039" s="51"/>
      <c r="AN1039" s="53"/>
    </row>
    <row r="1040" spans="1:40" ht="12.75" customHeight="1" hidden="1">
      <c r="A1040" s="537" t="s">
        <v>28</v>
      </c>
      <c r="B1040" s="537"/>
      <c r="C1040" s="141">
        <f>SUM(D1040:F1040)</f>
        <v>0</v>
      </c>
      <c r="D1040" s="142">
        <f aca="true" t="shared" si="149" ref="D1040:I1042">D1047</f>
        <v>0</v>
      </c>
      <c r="E1040" s="142">
        <f t="shared" si="149"/>
        <v>0</v>
      </c>
      <c r="F1040" s="142">
        <f t="shared" si="149"/>
        <v>0</v>
      </c>
      <c r="G1040" s="142">
        <f t="shared" si="149"/>
        <v>0</v>
      </c>
      <c r="H1040" s="142">
        <f t="shared" si="149"/>
        <v>0</v>
      </c>
      <c r="I1040" s="181"/>
      <c r="J1040" s="541"/>
      <c r="K1040" s="541"/>
      <c r="L1040" s="549"/>
      <c r="M1040" s="549"/>
      <c r="N1040" s="550"/>
      <c r="O1040" s="543"/>
      <c r="P1040" s="177"/>
      <c r="Q1040" s="178"/>
      <c r="R1040" s="178"/>
      <c r="S1040" s="178"/>
      <c r="T1040" s="178"/>
      <c r="U1040" s="178"/>
      <c r="V1040" s="178"/>
      <c r="W1040" s="178"/>
      <c r="X1040" s="178"/>
      <c r="Y1040" s="178"/>
      <c r="Z1040" s="178"/>
      <c r="AA1040" s="178"/>
      <c r="AB1040" s="178"/>
      <c r="AC1040" s="178"/>
      <c r="AD1040" s="178"/>
      <c r="AE1040" s="178"/>
      <c r="AF1040" s="178"/>
      <c r="AG1040" s="179"/>
      <c r="AH1040" s="133"/>
      <c r="AI1040" s="100"/>
      <c r="AM1040" s="51"/>
      <c r="AN1040" s="53" t="e">
        <f t="shared" si="144"/>
        <v>#DIV/0!</v>
      </c>
    </row>
    <row r="1041" spans="1:40" ht="12.75" customHeight="1">
      <c r="A1041" s="537" t="s">
        <v>29</v>
      </c>
      <c r="B1041" s="537"/>
      <c r="C1041" s="141">
        <f>SUM(D1041:F1041)</f>
        <v>109976.09591999999</v>
      </c>
      <c r="D1041" s="142">
        <f>D1048+D1055</f>
        <v>109976.09591999999</v>
      </c>
      <c r="E1041" s="142">
        <f>E1048+E1055</f>
        <v>0</v>
      </c>
      <c r="F1041" s="142">
        <f>F1048+F1055</f>
        <v>0</v>
      </c>
      <c r="G1041" s="142">
        <f>G1048+G1055</f>
        <v>109749.3364</v>
      </c>
      <c r="H1041" s="142">
        <f>H1048+H1055</f>
        <v>109749.3364</v>
      </c>
      <c r="I1041" s="141">
        <f t="shared" si="149"/>
        <v>0</v>
      </c>
      <c r="J1041" s="541"/>
      <c r="K1041" s="541"/>
      <c r="L1041" s="549"/>
      <c r="M1041" s="549"/>
      <c r="N1041" s="550"/>
      <c r="O1041" s="543"/>
      <c r="P1041" s="177"/>
      <c r="Q1041" s="178"/>
      <c r="R1041" s="178"/>
      <c r="S1041" s="178"/>
      <c r="T1041" s="178"/>
      <c r="U1041" s="178"/>
      <c r="V1041" s="178"/>
      <c r="W1041" s="178"/>
      <c r="X1041" s="178"/>
      <c r="Y1041" s="178"/>
      <c r="Z1041" s="178"/>
      <c r="AA1041" s="178"/>
      <c r="AB1041" s="178"/>
      <c r="AC1041" s="178"/>
      <c r="AD1041" s="178"/>
      <c r="AE1041" s="178"/>
      <c r="AF1041" s="178"/>
      <c r="AG1041" s="179"/>
      <c r="AH1041" s="133"/>
      <c r="AI1041" s="100"/>
      <c r="AM1041" s="51"/>
      <c r="AN1041" s="53"/>
    </row>
    <row r="1042" spans="1:40" ht="12.75" customHeight="1" hidden="1">
      <c r="A1042" s="537" t="s">
        <v>30</v>
      </c>
      <c r="B1042" s="537"/>
      <c r="C1042" s="141">
        <f>SUM(D1042:F1042)</f>
        <v>0</v>
      </c>
      <c r="D1042" s="142">
        <f t="shared" si="149"/>
        <v>0</v>
      </c>
      <c r="E1042" s="142">
        <f t="shared" si="149"/>
        <v>0</v>
      </c>
      <c r="F1042" s="142">
        <f t="shared" si="149"/>
        <v>0</v>
      </c>
      <c r="G1042" s="142">
        <f t="shared" si="149"/>
        <v>0</v>
      </c>
      <c r="H1042" s="142">
        <f t="shared" si="149"/>
        <v>0</v>
      </c>
      <c r="I1042" s="181"/>
      <c r="J1042" s="541"/>
      <c r="K1042" s="541"/>
      <c r="L1042" s="171"/>
      <c r="M1042" s="181"/>
      <c r="N1042" s="550"/>
      <c r="O1042" s="543"/>
      <c r="P1042" s="177"/>
      <c r="Q1042" s="178"/>
      <c r="R1042" s="178"/>
      <c r="S1042" s="178"/>
      <c r="T1042" s="178"/>
      <c r="U1042" s="178"/>
      <c r="V1042" s="178"/>
      <c r="W1042" s="178"/>
      <c r="X1042" s="178"/>
      <c r="Y1042" s="178"/>
      <c r="Z1042" s="178"/>
      <c r="AA1042" s="178"/>
      <c r="AB1042" s="178"/>
      <c r="AC1042" s="178"/>
      <c r="AD1042" s="178"/>
      <c r="AE1042" s="178"/>
      <c r="AF1042" s="178"/>
      <c r="AG1042" s="179"/>
      <c r="AH1042" s="133"/>
      <c r="AI1042" s="100"/>
      <c r="AM1042" s="51"/>
      <c r="AN1042" s="53" t="e">
        <f t="shared" si="144"/>
        <v>#DIV/0!</v>
      </c>
    </row>
    <row r="1043" spans="1:40" ht="12.75" customHeight="1" hidden="1">
      <c r="A1043" s="537" t="s">
        <v>39</v>
      </c>
      <c r="B1043" s="537"/>
      <c r="C1043" s="141">
        <f>SUM(D1043:F1043)</f>
        <v>0</v>
      </c>
      <c r="D1043" s="142">
        <f>D1050</f>
        <v>0</v>
      </c>
      <c r="E1043" s="142"/>
      <c r="F1043" s="142"/>
      <c r="G1043" s="142"/>
      <c r="H1043" s="142"/>
      <c r="I1043" s="181"/>
      <c r="J1043" s="541"/>
      <c r="K1043" s="541"/>
      <c r="L1043" s="171"/>
      <c r="M1043" s="181"/>
      <c r="N1043" s="93"/>
      <c r="O1043" s="182"/>
      <c r="P1043" s="177"/>
      <c r="Q1043" s="178"/>
      <c r="R1043" s="178"/>
      <c r="S1043" s="178"/>
      <c r="T1043" s="178"/>
      <c r="U1043" s="178"/>
      <c r="V1043" s="178"/>
      <c r="W1043" s="178"/>
      <c r="X1043" s="178"/>
      <c r="Y1043" s="178"/>
      <c r="Z1043" s="178"/>
      <c r="AA1043" s="178"/>
      <c r="AB1043" s="178"/>
      <c r="AC1043" s="178"/>
      <c r="AD1043" s="178"/>
      <c r="AE1043" s="178"/>
      <c r="AF1043" s="178"/>
      <c r="AG1043" s="179"/>
      <c r="AH1043" s="133"/>
      <c r="AI1043" s="100"/>
      <c r="AM1043" s="51"/>
      <c r="AN1043" s="53" t="e">
        <f t="shared" si="144"/>
        <v>#DIV/0!</v>
      </c>
    </row>
    <row r="1044" spans="1:40" ht="12.75" customHeight="1" hidden="1">
      <c r="A1044" s="537" t="s">
        <v>40</v>
      </c>
      <c r="B1044" s="537"/>
      <c r="C1044" s="141">
        <f>SUM(D1044:F1044)</f>
        <v>0</v>
      </c>
      <c r="D1044" s="142">
        <f>D1051</f>
        <v>0</v>
      </c>
      <c r="E1044" s="142"/>
      <c r="F1044" s="142"/>
      <c r="G1044" s="142"/>
      <c r="H1044" s="142"/>
      <c r="I1044" s="181"/>
      <c r="J1044" s="541"/>
      <c r="K1044" s="541"/>
      <c r="L1044" s="171"/>
      <c r="M1044" s="181"/>
      <c r="N1044" s="93"/>
      <c r="O1044" s="182"/>
      <c r="P1044" s="183"/>
      <c r="Q1044" s="184"/>
      <c r="R1044" s="184"/>
      <c r="S1044" s="184"/>
      <c r="T1044" s="184"/>
      <c r="U1044" s="184"/>
      <c r="V1044" s="184"/>
      <c r="W1044" s="184"/>
      <c r="X1044" s="184"/>
      <c r="Y1044" s="184"/>
      <c r="Z1044" s="184"/>
      <c r="AA1044" s="184"/>
      <c r="AB1044" s="184"/>
      <c r="AC1044" s="184"/>
      <c r="AD1044" s="184"/>
      <c r="AE1044" s="184"/>
      <c r="AF1044" s="184"/>
      <c r="AG1044" s="185"/>
      <c r="AH1044" s="133"/>
      <c r="AI1044" s="100"/>
      <c r="AM1044" s="51"/>
      <c r="AN1044" s="53" t="e">
        <f t="shared" si="144"/>
        <v>#DIV/0!</v>
      </c>
    </row>
    <row r="1045" spans="1:40" ht="33" customHeight="1">
      <c r="A1045" s="70" t="s">
        <v>578</v>
      </c>
      <c r="B1045" s="71" t="s">
        <v>579</v>
      </c>
      <c r="C1045" s="193"/>
      <c r="D1045" s="194"/>
      <c r="E1045" s="194"/>
      <c r="F1045" s="194"/>
      <c r="G1045" s="194"/>
      <c r="H1045" s="194"/>
      <c r="I1045" s="541" t="s">
        <v>580</v>
      </c>
      <c r="J1045" s="541" t="s">
        <v>54</v>
      </c>
      <c r="K1045" s="541" t="s">
        <v>581</v>
      </c>
      <c r="L1045" s="549" t="s">
        <v>48</v>
      </c>
      <c r="M1045" s="554" t="s">
        <v>49</v>
      </c>
      <c r="N1045" s="542">
        <v>3950.917</v>
      </c>
      <c r="O1045" s="553"/>
      <c r="P1045" s="196" t="s">
        <v>50</v>
      </c>
      <c r="Q1045" s="197" t="s">
        <v>50</v>
      </c>
      <c r="R1045" s="197" t="s">
        <v>50</v>
      </c>
      <c r="S1045" s="197" t="s">
        <v>50</v>
      </c>
      <c r="T1045" s="197" t="s">
        <v>50</v>
      </c>
      <c r="U1045" s="197" t="s">
        <v>50</v>
      </c>
      <c r="V1045" s="197" t="s">
        <v>50</v>
      </c>
      <c r="W1045" s="197" t="s">
        <v>50</v>
      </c>
      <c r="X1045" s="197" t="s">
        <v>50</v>
      </c>
      <c r="Y1045" s="197" t="s">
        <v>50</v>
      </c>
      <c r="Z1045" s="197" t="s">
        <v>50</v>
      </c>
      <c r="AA1045" s="197" t="s">
        <v>50</v>
      </c>
      <c r="AB1045" s="197" t="s">
        <v>50</v>
      </c>
      <c r="AC1045" s="197" t="s">
        <v>50</v>
      </c>
      <c r="AD1045" s="197" t="s">
        <v>50</v>
      </c>
      <c r="AE1045" s="197" t="s">
        <v>50</v>
      </c>
      <c r="AF1045" s="197" t="s">
        <v>50</v>
      </c>
      <c r="AG1045" s="198" t="s">
        <v>50</v>
      </c>
      <c r="AH1045" s="133"/>
      <c r="AI1045" s="100"/>
      <c r="AM1045" s="51"/>
      <c r="AN1045" s="53"/>
    </row>
    <row r="1046" spans="1:40" ht="54.75" customHeight="1">
      <c r="A1046" s="537" t="s">
        <v>27</v>
      </c>
      <c r="B1046" s="537"/>
      <c r="C1046" s="72">
        <f aca="true" t="shared" si="150" ref="C1046:H1046">SUM(C1047:C1051)</f>
        <v>97892.30892</v>
      </c>
      <c r="D1046" s="73">
        <f t="shared" si="150"/>
        <v>97892.30892</v>
      </c>
      <c r="E1046" s="73">
        <f t="shared" si="150"/>
        <v>0</v>
      </c>
      <c r="F1046" s="73">
        <f t="shared" si="150"/>
        <v>0</v>
      </c>
      <c r="G1046" s="73">
        <f t="shared" si="150"/>
        <v>97665.5494</v>
      </c>
      <c r="H1046" s="73">
        <f t="shared" si="150"/>
        <v>97665.5494</v>
      </c>
      <c r="I1046" s="541"/>
      <c r="J1046" s="541"/>
      <c r="K1046" s="541"/>
      <c r="L1046" s="549"/>
      <c r="M1046" s="554"/>
      <c r="N1046" s="542"/>
      <c r="O1046" s="553"/>
      <c r="P1046" s="177"/>
      <c r="Q1046" s="178"/>
      <c r="R1046" s="178"/>
      <c r="S1046" s="178"/>
      <c r="T1046" s="178"/>
      <c r="U1046" s="178"/>
      <c r="V1046" s="178"/>
      <c r="W1046" s="178"/>
      <c r="X1046" s="178"/>
      <c r="Y1046" s="202"/>
      <c r="Z1046" s="202"/>
      <c r="AA1046" s="202"/>
      <c r="AB1046" s="202"/>
      <c r="AC1046" s="202"/>
      <c r="AD1046" s="202"/>
      <c r="AE1046" s="202"/>
      <c r="AF1046" s="202"/>
      <c r="AG1046" s="203"/>
      <c r="AH1046" s="133"/>
      <c r="AI1046" s="100"/>
      <c r="AM1046" s="51"/>
      <c r="AN1046" s="53"/>
    </row>
    <row r="1047" spans="1:40" ht="12.75" customHeight="1" hidden="1">
      <c r="A1047" s="537" t="s">
        <v>28</v>
      </c>
      <c r="B1047" s="537"/>
      <c r="C1047" s="72">
        <f>SUM(D1047:F1047)</f>
        <v>0</v>
      </c>
      <c r="D1047" s="73"/>
      <c r="E1047" s="73"/>
      <c r="F1047" s="73"/>
      <c r="G1047" s="73"/>
      <c r="H1047" s="73"/>
      <c r="I1047" s="541"/>
      <c r="J1047" s="541"/>
      <c r="K1047" s="541"/>
      <c r="L1047" s="549"/>
      <c r="M1047" s="554"/>
      <c r="N1047" s="542"/>
      <c r="O1047" s="553"/>
      <c r="P1047" s="177"/>
      <c r="Q1047" s="178"/>
      <c r="R1047" s="178"/>
      <c r="S1047" s="178"/>
      <c r="T1047" s="178"/>
      <c r="U1047" s="178"/>
      <c r="V1047" s="178"/>
      <c r="W1047" s="178"/>
      <c r="X1047" s="178"/>
      <c r="Y1047" s="202"/>
      <c r="Z1047" s="202"/>
      <c r="AA1047" s="202"/>
      <c r="AB1047" s="202"/>
      <c r="AC1047" s="202"/>
      <c r="AD1047" s="202"/>
      <c r="AE1047" s="202"/>
      <c r="AF1047" s="202"/>
      <c r="AG1047" s="203"/>
      <c r="AH1047" s="133"/>
      <c r="AI1047" s="100"/>
      <c r="AM1047" s="51"/>
      <c r="AN1047" s="53" t="e">
        <f t="shared" si="144"/>
        <v>#DIV/0!</v>
      </c>
    </row>
    <row r="1048" spans="1:40" ht="18" customHeight="1">
      <c r="A1048" s="537" t="s">
        <v>29</v>
      </c>
      <c r="B1048" s="537"/>
      <c r="C1048" s="72">
        <f>SUM(D1048:F1048)</f>
        <v>97892.30892</v>
      </c>
      <c r="D1048" s="73">
        <v>97892.30892</v>
      </c>
      <c r="E1048" s="73"/>
      <c r="F1048" s="73"/>
      <c r="G1048" s="73">
        <v>97665.5494</v>
      </c>
      <c r="H1048" s="73">
        <v>97665.5494</v>
      </c>
      <c r="I1048" s="541"/>
      <c r="J1048" s="541"/>
      <c r="K1048" s="541"/>
      <c r="L1048" s="549"/>
      <c r="M1048" s="554"/>
      <c r="N1048" s="542"/>
      <c r="O1048" s="553"/>
      <c r="P1048" s="177"/>
      <c r="Q1048" s="178"/>
      <c r="R1048" s="178"/>
      <c r="S1048" s="178"/>
      <c r="T1048" s="178"/>
      <c r="U1048" s="178"/>
      <c r="V1048" s="178"/>
      <c r="W1048" s="178"/>
      <c r="X1048" s="178"/>
      <c r="Y1048" s="202"/>
      <c r="Z1048" s="202"/>
      <c r="AA1048" s="202"/>
      <c r="AB1048" s="202"/>
      <c r="AC1048" s="202"/>
      <c r="AD1048" s="202"/>
      <c r="AE1048" s="202"/>
      <c r="AF1048" s="202"/>
      <c r="AG1048" s="203"/>
      <c r="AH1048" s="133"/>
      <c r="AI1048" s="100"/>
      <c r="AJ1048" s="143"/>
      <c r="AM1048" s="51"/>
      <c r="AN1048" s="53">
        <f t="shared" si="144"/>
        <v>99.76835818615199</v>
      </c>
    </row>
    <row r="1049" spans="1:40" ht="12.75" customHeight="1" hidden="1">
      <c r="A1049" s="537" t="s">
        <v>30</v>
      </c>
      <c r="B1049" s="537"/>
      <c r="C1049" s="72">
        <f>SUM(D1049:F1049)</f>
        <v>0</v>
      </c>
      <c r="D1049" s="73"/>
      <c r="E1049" s="73"/>
      <c r="F1049" s="73"/>
      <c r="G1049" s="73"/>
      <c r="H1049" s="73"/>
      <c r="I1049" s="541"/>
      <c r="J1049" s="541"/>
      <c r="K1049" s="541"/>
      <c r="L1049" s="171"/>
      <c r="M1049" s="181"/>
      <c r="N1049" s="542"/>
      <c r="O1049" s="553"/>
      <c r="P1049" s="177"/>
      <c r="Q1049" s="178"/>
      <c r="R1049" s="178"/>
      <c r="S1049" s="178"/>
      <c r="T1049" s="178"/>
      <c r="U1049" s="178"/>
      <c r="V1049" s="178"/>
      <c r="W1049" s="178"/>
      <c r="X1049" s="178"/>
      <c r="Y1049" s="202"/>
      <c r="Z1049" s="202"/>
      <c r="AA1049" s="202"/>
      <c r="AB1049" s="202"/>
      <c r="AC1049" s="202"/>
      <c r="AD1049" s="202"/>
      <c r="AE1049" s="202"/>
      <c r="AF1049" s="202"/>
      <c r="AG1049" s="203"/>
      <c r="AH1049" s="133"/>
      <c r="AI1049" s="100"/>
      <c r="AM1049" s="51"/>
      <c r="AN1049" s="53" t="e">
        <f t="shared" si="144"/>
        <v>#DIV/0!</v>
      </c>
    </row>
    <row r="1050" spans="1:40" ht="12.75" customHeight="1" hidden="1">
      <c r="A1050" s="537" t="s">
        <v>39</v>
      </c>
      <c r="B1050" s="537"/>
      <c r="C1050" s="72">
        <f>SUM(D1050:F1050)</f>
        <v>0</v>
      </c>
      <c r="D1050" s="73"/>
      <c r="E1050" s="73"/>
      <c r="F1050" s="73"/>
      <c r="G1050" s="73"/>
      <c r="H1050" s="73"/>
      <c r="I1050" s="541"/>
      <c r="J1050" s="541"/>
      <c r="K1050" s="541"/>
      <c r="L1050" s="171"/>
      <c r="M1050" s="181"/>
      <c r="N1050" s="93"/>
      <c r="O1050" s="182"/>
      <c r="P1050" s="177"/>
      <c r="Q1050" s="178"/>
      <c r="R1050" s="178"/>
      <c r="S1050" s="178"/>
      <c r="T1050" s="178"/>
      <c r="U1050" s="178"/>
      <c r="V1050" s="178"/>
      <c r="W1050" s="178"/>
      <c r="X1050" s="178"/>
      <c r="Y1050" s="202"/>
      <c r="Z1050" s="202"/>
      <c r="AA1050" s="202"/>
      <c r="AB1050" s="202"/>
      <c r="AC1050" s="202"/>
      <c r="AD1050" s="202"/>
      <c r="AE1050" s="202"/>
      <c r="AF1050" s="202"/>
      <c r="AG1050" s="203"/>
      <c r="AH1050" s="133"/>
      <c r="AI1050" s="100"/>
      <c r="AM1050" s="51"/>
      <c r="AN1050" s="53" t="e">
        <f t="shared" si="144"/>
        <v>#DIV/0!</v>
      </c>
    </row>
    <row r="1051" spans="1:40" ht="12.75" customHeight="1" hidden="1">
      <c r="A1051" s="537" t="s">
        <v>40</v>
      </c>
      <c r="B1051" s="537"/>
      <c r="C1051" s="72">
        <f>SUM(D1051:F1051)</f>
        <v>0</v>
      </c>
      <c r="D1051" s="73"/>
      <c r="E1051" s="73"/>
      <c r="F1051" s="73"/>
      <c r="G1051" s="73"/>
      <c r="H1051" s="73"/>
      <c r="I1051" s="541"/>
      <c r="J1051" s="541"/>
      <c r="K1051" s="541"/>
      <c r="L1051" s="171"/>
      <c r="M1051" s="181"/>
      <c r="N1051" s="93"/>
      <c r="O1051" s="182"/>
      <c r="P1051" s="183"/>
      <c r="Q1051" s="184"/>
      <c r="R1051" s="184"/>
      <c r="S1051" s="184"/>
      <c r="T1051" s="184"/>
      <c r="U1051" s="184"/>
      <c r="V1051" s="184"/>
      <c r="W1051" s="184"/>
      <c r="X1051" s="184"/>
      <c r="Y1051" s="204"/>
      <c r="Z1051" s="204"/>
      <c r="AA1051" s="204"/>
      <c r="AB1051" s="204"/>
      <c r="AC1051" s="204"/>
      <c r="AD1051" s="204"/>
      <c r="AE1051" s="204"/>
      <c r="AF1051" s="204"/>
      <c r="AG1051" s="205"/>
      <c r="AH1051" s="133"/>
      <c r="AI1051" s="100"/>
      <c r="AM1051" s="51"/>
      <c r="AN1051" s="53" t="e">
        <f t="shared" si="144"/>
        <v>#DIV/0!</v>
      </c>
    </row>
    <row r="1052" spans="1:40" ht="59.25" customHeight="1">
      <c r="A1052" s="70" t="s">
        <v>582</v>
      </c>
      <c r="B1052" s="71" t="s">
        <v>583</v>
      </c>
      <c r="C1052" s="72"/>
      <c r="D1052" s="73">
        <f>SUM(D1053:D1057)</f>
        <v>12083.787</v>
      </c>
      <c r="E1052" s="73">
        <f>SUM(E1053:E1057)</f>
        <v>0</v>
      </c>
      <c r="F1052" s="73">
        <f>SUM(F1053:F1057)</f>
        <v>0</v>
      </c>
      <c r="G1052" s="73">
        <f>SUM(G1053:G1057)</f>
        <v>12083.787</v>
      </c>
      <c r="H1052" s="73">
        <f>SUM(H1053:H1057)</f>
        <v>12083.787</v>
      </c>
      <c r="I1052" s="98"/>
      <c r="J1052" s="695" t="s">
        <v>54</v>
      </c>
      <c r="K1052" s="695" t="s">
        <v>937</v>
      </c>
      <c r="L1052" s="549" t="s">
        <v>187</v>
      </c>
      <c r="M1052" s="549" t="s">
        <v>49</v>
      </c>
      <c r="N1052" s="105">
        <f>1185.12+42.182</f>
        <v>1227.302</v>
      </c>
      <c r="O1052" s="543"/>
      <c r="P1052" s="206"/>
      <c r="Q1052" s="207"/>
      <c r="R1052" s="207"/>
      <c r="S1052" s="207"/>
      <c r="T1052" s="207"/>
      <c r="U1052" s="207"/>
      <c r="V1052" s="207"/>
      <c r="W1052" s="207"/>
      <c r="X1052" s="207"/>
      <c r="Y1052" s="228"/>
      <c r="Z1052" s="228"/>
      <c r="AA1052" s="228"/>
      <c r="AB1052" s="228"/>
      <c r="AC1052" s="228"/>
      <c r="AD1052" s="228"/>
      <c r="AE1052" s="228"/>
      <c r="AF1052" s="228"/>
      <c r="AG1052" s="229"/>
      <c r="AH1052" s="133"/>
      <c r="AI1052" s="100"/>
      <c r="AM1052" s="51"/>
      <c r="AN1052" s="53"/>
    </row>
    <row r="1053" spans="1:40" ht="12.75" customHeight="1">
      <c r="A1053" s="537" t="s">
        <v>27</v>
      </c>
      <c r="B1053" s="537"/>
      <c r="C1053" s="72"/>
      <c r="D1053" s="73"/>
      <c r="E1053" s="73"/>
      <c r="F1053" s="73"/>
      <c r="G1053" s="73"/>
      <c r="H1053" s="73"/>
      <c r="I1053" s="98"/>
      <c r="J1053" s="696"/>
      <c r="K1053" s="696"/>
      <c r="L1053" s="549"/>
      <c r="M1053" s="549"/>
      <c r="N1053" s="542"/>
      <c r="O1053" s="543"/>
      <c r="P1053" s="206"/>
      <c r="Q1053" s="207"/>
      <c r="R1053" s="207"/>
      <c r="S1053" s="207"/>
      <c r="T1053" s="207"/>
      <c r="U1053" s="207"/>
      <c r="V1053" s="207"/>
      <c r="W1053" s="207"/>
      <c r="X1053" s="207"/>
      <c r="Y1053" s="228"/>
      <c r="Z1053" s="228"/>
      <c r="AA1053" s="228"/>
      <c r="AB1053" s="228"/>
      <c r="AC1053" s="228"/>
      <c r="AD1053" s="228"/>
      <c r="AE1053" s="228"/>
      <c r="AF1053" s="228"/>
      <c r="AG1053" s="229"/>
      <c r="AH1053" s="133"/>
      <c r="AI1053" s="100"/>
      <c r="AM1053" s="51"/>
      <c r="AN1053" s="53"/>
    </row>
    <row r="1054" spans="1:40" ht="12.75" customHeight="1">
      <c r="A1054" s="537" t="s">
        <v>28</v>
      </c>
      <c r="B1054" s="537"/>
      <c r="C1054" s="72"/>
      <c r="D1054" s="73"/>
      <c r="E1054" s="73"/>
      <c r="F1054" s="73"/>
      <c r="G1054" s="73"/>
      <c r="H1054" s="73"/>
      <c r="I1054" s="98"/>
      <c r="J1054" s="696"/>
      <c r="K1054" s="696"/>
      <c r="L1054" s="549"/>
      <c r="M1054" s="549"/>
      <c r="N1054" s="542"/>
      <c r="O1054" s="543"/>
      <c r="P1054" s="206"/>
      <c r="Q1054" s="207"/>
      <c r="R1054" s="207"/>
      <c r="S1054" s="207"/>
      <c r="T1054" s="207"/>
      <c r="U1054" s="207"/>
      <c r="V1054" s="207"/>
      <c r="W1054" s="207"/>
      <c r="X1054" s="207"/>
      <c r="Y1054" s="228"/>
      <c r="Z1054" s="228"/>
      <c r="AA1054" s="228"/>
      <c r="AB1054" s="228"/>
      <c r="AC1054" s="228"/>
      <c r="AD1054" s="228"/>
      <c r="AE1054" s="228"/>
      <c r="AF1054" s="228"/>
      <c r="AG1054" s="229"/>
      <c r="AH1054" s="133"/>
      <c r="AI1054" s="100"/>
      <c r="AM1054" s="51"/>
      <c r="AN1054" s="53"/>
    </row>
    <row r="1055" spans="1:40" ht="12.75" customHeight="1">
      <c r="A1055" s="537" t="s">
        <v>29</v>
      </c>
      <c r="B1055" s="537"/>
      <c r="C1055" s="72"/>
      <c r="D1055" s="73">
        <v>12083.787</v>
      </c>
      <c r="E1055" s="73"/>
      <c r="F1055" s="73"/>
      <c r="G1055" s="73">
        <v>12083.787</v>
      </c>
      <c r="H1055" s="73">
        <v>12083.787</v>
      </c>
      <c r="I1055" s="98"/>
      <c r="J1055" s="696"/>
      <c r="K1055" s="696"/>
      <c r="L1055" s="549"/>
      <c r="M1055" s="549"/>
      <c r="N1055" s="542"/>
      <c r="O1055" s="543"/>
      <c r="P1055" s="206"/>
      <c r="Q1055" s="207"/>
      <c r="R1055" s="207"/>
      <c r="S1055" s="207"/>
      <c r="T1055" s="207"/>
      <c r="U1055" s="207"/>
      <c r="V1055" s="207"/>
      <c r="W1055" s="207"/>
      <c r="X1055" s="207"/>
      <c r="Y1055" s="228"/>
      <c r="Z1055" s="228"/>
      <c r="AA1055" s="228"/>
      <c r="AB1055" s="228"/>
      <c r="AC1055" s="228"/>
      <c r="AD1055" s="228"/>
      <c r="AE1055" s="228"/>
      <c r="AF1055" s="228"/>
      <c r="AG1055" s="229"/>
      <c r="AH1055" s="133"/>
      <c r="AI1055" s="100"/>
      <c r="AM1055" s="51"/>
      <c r="AN1055" s="53"/>
    </row>
    <row r="1056" spans="1:40" ht="12.75" customHeight="1">
      <c r="A1056" s="537" t="s">
        <v>30</v>
      </c>
      <c r="B1056" s="537"/>
      <c r="C1056" s="72"/>
      <c r="D1056" s="73"/>
      <c r="E1056" s="73"/>
      <c r="F1056" s="73"/>
      <c r="G1056" s="73"/>
      <c r="H1056" s="73"/>
      <c r="I1056" s="98"/>
      <c r="J1056" s="697"/>
      <c r="K1056" s="697"/>
      <c r="L1056" s="549"/>
      <c r="M1056" s="549"/>
      <c r="N1056" s="542"/>
      <c r="O1056" s="543"/>
      <c r="P1056" s="206"/>
      <c r="Q1056" s="207"/>
      <c r="R1056" s="207"/>
      <c r="S1056" s="207"/>
      <c r="T1056" s="207"/>
      <c r="U1056" s="207"/>
      <c r="V1056" s="207"/>
      <c r="W1056" s="207"/>
      <c r="X1056" s="207"/>
      <c r="Y1056" s="228"/>
      <c r="Z1056" s="228"/>
      <c r="AA1056" s="228"/>
      <c r="AB1056" s="228"/>
      <c r="AC1056" s="228"/>
      <c r="AD1056" s="228"/>
      <c r="AE1056" s="228"/>
      <c r="AF1056" s="228"/>
      <c r="AG1056" s="229"/>
      <c r="AH1056" s="133"/>
      <c r="AI1056" s="100"/>
      <c r="AM1056" s="51"/>
      <c r="AN1056" s="53"/>
    </row>
    <row r="1057" spans="1:40" ht="72" customHeight="1">
      <c r="A1057" s="70" t="s">
        <v>584</v>
      </c>
      <c r="B1057" s="71" t="s">
        <v>585</v>
      </c>
      <c r="C1057" s="72"/>
      <c r="D1057" s="73"/>
      <c r="E1057" s="73"/>
      <c r="F1057" s="73"/>
      <c r="G1057" s="73"/>
      <c r="H1057" s="73"/>
      <c r="I1057" s="98"/>
      <c r="J1057" s="695" t="s">
        <v>54</v>
      </c>
      <c r="K1057" s="695" t="s">
        <v>939</v>
      </c>
      <c r="L1057" s="549" t="s">
        <v>187</v>
      </c>
      <c r="M1057" s="549" t="s">
        <v>49</v>
      </c>
      <c r="N1057" s="542"/>
      <c r="O1057" s="543"/>
      <c r="P1057" s="206"/>
      <c r="Q1057" s="207"/>
      <c r="R1057" s="207"/>
      <c r="S1057" s="207"/>
      <c r="T1057" s="207"/>
      <c r="U1057" s="207"/>
      <c r="V1057" s="207"/>
      <c r="W1057" s="207"/>
      <c r="X1057" s="207"/>
      <c r="Y1057" s="228"/>
      <c r="Z1057" s="228"/>
      <c r="AA1057" s="228"/>
      <c r="AB1057" s="228"/>
      <c r="AC1057" s="228"/>
      <c r="AD1057" s="228"/>
      <c r="AE1057" s="228"/>
      <c r="AF1057" s="228"/>
      <c r="AG1057" s="229"/>
      <c r="AH1057" s="133"/>
      <c r="AI1057" s="100"/>
      <c r="AM1057" s="51"/>
      <c r="AN1057" s="53"/>
    </row>
    <row r="1058" spans="1:40" ht="12.75" customHeight="1">
      <c r="A1058" s="537" t="s">
        <v>27</v>
      </c>
      <c r="B1058" s="537"/>
      <c r="C1058" s="72"/>
      <c r="D1058" s="73"/>
      <c r="E1058" s="73"/>
      <c r="F1058" s="73"/>
      <c r="G1058" s="73"/>
      <c r="H1058" s="73"/>
      <c r="I1058" s="98"/>
      <c r="J1058" s="696"/>
      <c r="K1058" s="696"/>
      <c r="L1058" s="549"/>
      <c r="M1058" s="549"/>
      <c r="N1058" s="542"/>
      <c r="O1058" s="543"/>
      <c r="P1058" s="206"/>
      <c r="Q1058" s="207"/>
      <c r="R1058" s="207"/>
      <c r="S1058" s="207"/>
      <c r="T1058" s="207"/>
      <c r="U1058" s="207"/>
      <c r="V1058" s="207"/>
      <c r="W1058" s="207"/>
      <c r="X1058" s="207"/>
      <c r="Y1058" s="228"/>
      <c r="Z1058" s="228"/>
      <c r="AA1058" s="228"/>
      <c r="AB1058" s="228"/>
      <c r="AC1058" s="228"/>
      <c r="AD1058" s="228"/>
      <c r="AE1058" s="228"/>
      <c r="AF1058" s="228"/>
      <c r="AG1058" s="229"/>
      <c r="AH1058" s="133"/>
      <c r="AI1058" s="100"/>
      <c r="AM1058" s="51"/>
      <c r="AN1058" s="53"/>
    </row>
    <row r="1059" spans="1:40" ht="12.75" customHeight="1">
      <c r="A1059" s="537" t="s">
        <v>28</v>
      </c>
      <c r="B1059" s="537"/>
      <c r="C1059" s="72"/>
      <c r="D1059" s="73"/>
      <c r="E1059" s="73"/>
      <c r="F1059" s="73"/>
      <c r="G1059" s="73"/>
      <c r="H1059" s="73"/>
      <c r="I1059" s="98"/>
      <c r="J1059" s="696"/>
      <c r="K1059" s="696"/>
      <c r="L1059" s="549"/>
      <c r="M1059" s="549"/>
      <c r="N1059" s="542"/>
      <c r="O1059" s="543"/>
      <c r="P1059" s="206"/>
      <c r="Q1059" s="207"/>
      <c r="R1059" s="207"/>
      <c r="S1059" s="207"/>
      <c r="T1059" s="207"/>
      <c r="U1059" s="207"/>
      <c r="V1059" s="207"/>
      <c r="W1059" s="207"/>
      <c r="X1059" s="207"/>
      <c r="Y1059" s="228"/>
      <c r="Z1059" s="228"/>
      <c r="AA1059" s="228"/>
      <c r="AB1059" s="228"/>
      <c r="AC1059" s="228"/>
      <c r="AD1059" s="228"/>
      <c r="AE1059" s="228"/>
      <c r="AF1059" s="228"/>
      <c r="AG1059" s="229"/>
      <c r="AH1059" s="133"/>
      <c r="AI1059" s="100"/>
      <c r="AM1059" s="51"/>
      <c r="AN1059" s="53"/>
    </row>
    <row r="1060" spans="1:40" ht="12.75" customHeight="1">
      <c r="A1060" s="537" t="s">
        <v>29</v>
      </c>
      <c r="B1060" s="537"/>
      <c r="C1060" s="72"/>
      <c r="D1060" s="73"/>
      <c r="E1060" s="73"/>
      <c r="F1060" s="73"/>
      <c r="G1060" s="73"/>
      <c r="H1060" s="73"/>
      <c r="I1060" s="98"/>
      <c r="J1060" s="696"/>
      <c r="K1060" s="696"/>
      <c r="L1060" s="549"/>
      <c r="M1060" s="549"/>
      <c r="N1060" s="542"/>
      <c r="O1060" s="543"/>
      <c r="P1060" s="206"/>
      <c r="Q1060" s="207"/>
      <c r="R1060" s="207"/>
      <c r="S1060" s="207"/>
      <c r="T1060" s="207"/>
      <c r="U1060" s="207"/>
      <c r="V1060" s="207"/>
      <c r="W1060" s="207"/>
      <c r="X1060" s="207"/>
      <c r="Y1060" s="228"/>
      <c r="Z1060" s="228"/>
      <c r="AA1060" s="228"/>
      <c r="AB1060" s="228"/>
      <c r="AC1060" s="228"/>
      <c r="AD1060" s="228"/>
      <c r="AE1060" s="228"/>
      <c r="AF1060" s="228"/>
      <c r="AG1060" s="229"/>
      <c r="AH1060" s="133"/>
      <c r="AI1060" s="100"/>
      <c r="AM1060" s="51"/>
      <c r="AN1060" s="53"/>
    </row>
    <row r="1061" spans="1:40" ht="12.75" customHeight="1">
      <c r="A1061" s="537" t="s">
        <v>30</v>
      </c>
      <c r="B1061" s="537"/>
      <c r="C1061" s="72"/>
      <c r="D1061" s="73"/>
      <c r="E1061" s="73"/>
      <c r="F1061" s="73"/>
      <c r="G1061" s="73"/>
      <c r="H1061" s="73"/>
      <c r="I1061" s="98"/>
      <c r="J1061" s="697"/>
      <c r="K1061" s="697"/>
      <c r="L1061" s="549"/>
      <c r="M1061" s="549"/>
      <c r="N1061" s="542"/>
      <c r="O1061" s="543"/>
      <c r="P1061" s="206"/>
      <c r="Q1061" s="207"/>
      <c r="R1061" s="207"/>
      <c r="S1061" s="207"/>
      <c r="T1061" s="207"/>
      <c r="U1061" s="207"/>
      <c r="V1061" s="207"/>
      <c r="W1061" s="207"/>
      <c r="X1061" s="207"/>
      <c r="Y1061" s="228"/>
      <c r="Z1061" s="228"/>
      <c r="AA1061" s="228"/>
      <c r="AB1061" s="228"/>
      <c r="AC1061" s="228"/>
      <c r="AD1061" s="228"/>
      <c r="AE1061" s="228"/>
      <c r="AF1061" s="228"/>
      <c r="AG1061" s="229"/>
      <c r="AH1061" s="133"/>
      <c r="AI1061" s="100"/>
      <c r="AM1061" s="51"/>
      <c r="AN1061" s="53"/>
    </row>
    <row r="1062" spans="1:40" ht="93.75" customHeight="1">
      <c r="A1062" s="70" t="s">
        <v>586</v>
      </c>
      <c r="B1062" s="71" t="s">
        <v>587</v>
      </c>
      <c r="C1062" s="72"/>
      <c r="D1062" s="73"/>
      <c r="E1062" s="73"/>
      <c r="F1062" s="73"/>
      <c r="G1062" s="73"/>
      <c r="H1062" s="73"/>
      <c r="I1062" s="98"/>
      <c r="J1062" s="695" t="s">
        <v>54</v>
      </c>
      <c r="K1062" s="695" t="s">
        <v>941</v>
      </c>
      <c r="L1062" s="549" t="s">
        <v>187</v>
      </c>
      <c r="M1062" s="549" t="s">
        <v>49</v>
      </c>
      <c r="N1062" s="542"/>
      <c r="O1062" s="543"/>
      <c r="P1062" s="206"/>
      <c r="Q1062" s="207"/>
      <c r="R1062" s="207"/>
      <c r="S1062" s="207"/>
      <c r="T1062" s="207"/>
      <c r="U1062" s="207"/>
      <c r="V1062" s="207"/>
      <c r="W1062" s="207"/>
      <c r="X1062" s="207"/>
      <c r="Y1062" s="228"/>
      <c r="Z1062" s="228"/>
      <c r="AA1062" s="228"/>
      <c r="AB1062" s="228"/>
      <c r="AC1062" s="228"/>
      <c r="AD1062" s="228"/>
      <c r="AE1062" s="228"/>
      <c r="AF1062" s="228"/>
      <c r="AG1062" s="229"/>
      <c r="AH1062" s="133"/>
      <c r="AI1062" s="100"/>
      <c r="AM1062" s="51"/>
      <c r="AN1062" s="53"/>
    </row>
    <row r="1063" spans="1:40" ht="12.75" customHeight="1">
      <c r="A1063" s="537" t="s">
        <v>27</v>
      </c>
      <c r="B1063" s="537"/>
      <c r="C1063" s="72"/>
      <c r="D1063" s="73"/>
      <c r="E1063" s="73"/>
      <c r="F1063" s="73"/>
      <c r="G1063" s="73"/>
      <c r="H1063" s="73"/>
      <c r="I1063" s="98"/>
      <c r="J1063" s="696"/>
      <c r="K1063" s="696"/>
      <c r="L1063" s="549"/>
      <c r="M1063" s="549"/>
      <c r="N1063" s="542"/>
      <c r="O1063" s="543"/>
      <c r="P1063" s="206"/>
      <c r="Q1063" s="207"/>
      <c r="R1063" s="207"/>
      <c r="S1063" s="207"/>
      <c r="T1063" s="207"/>
      <c r="U1063" s="207"/>
      <c r="V1063" s="207"/>
      <c r="W1063" s="207"/>
      <c r="X1063" s="207"/>
      <c r="Y1063" s="228"/>
      <c r="Z1063" s="228"/>
      <c r="AA1063" s="228"/>
      <c r="AB1063" s="228"/>
      <c r="AC1063" s="228"/>
      <c r="AD1063" s="228"/>
      <c r="AE1063" s="228"/>
      <c r="AF1063" s="228"/>
      <c r="AG1063" s="229"/>
      <c r="AH1063" s="133"/>
      <c r="AI1063" s="100"/>
      <c r="AM1063" s="51"/>
      <c r="AN1063" s="53"/>
    </row>
    <row r="1064" spans="1:40" ht="12.75" customHeight="1">
      <c r="A1064" s="537" t="s">
        <v>28</v>
      </c>
      <c r="B1064" s="537"/>
      <c r="C1064" s="72"/>
      <c r="D1064" s="73"/>
      <c r="E1064" s="73"/>
      <c r="F1064" s="73"/>
      <c r="G1064" s="73"/>
      <c r="H1064" s="73"/>
      <c r="I1064" s="98"/>
      <c r="J1064" s="696"/>
      <c r="K1064" s="696"/>
      <c r="L1064" s="549"/>
      <c r="M1064" s="549"/>
      <c r="N1064" s="542"/>
      <c r="O1064" s="543"/>
      <c r="P1064" s="206"/>
      <c r="Q1064" s="207"/>
      <c r="R1064" s="207"/>
      <c r="S1064" s="207"/>
      <c r="T1064" s="207"/>
      <c r="U1064" s="207"/>
      <c r="V1064" s="207"/>
      <c r="W1064" s="207"/>
      <c r="X1064" s="207"/>
      <c r="Y1064" s="228"/>
      <c r="Z1064" s="228"/>
      <c r="AA1064" s="228"/>
      <c r="AB1064" s="228"/>
      <c r="AC1064" s="228"/>
      <c r="AD1064" s="228"/>
      <c r="AE1064" s="228"/>
      <c r="AF1064" s="228"/>
      <c r="AG1064" s="229"/>
      <c r="AH1064" s="133"/>
      <c r="AI1064" s="100"/>
      <c r="AM1064" s="51"/>
      <c r="AN1064" s="53"/>
    </row>
    <row r="1065" spans="1:40" ht="12.75" customHeight="1">
      <c r="A1065" s="537" t="s">
        <v>29</v>
      </c>
      <c r="B1065" s="537"/>
      <c r="C1065" s="72"/>
      <c r="D1065" s="73"/>
      <c r="E1065" s="73"/>
      <c r="F1065" s="73"/>
      <c r="G1065" s="73"/>
      <c r="H1065" s="73"/>
      <c r="I1065" s="98"/>
      <c r="J1065" s="696"/>
      <c r="K1065" s="696"/>
      <c r="L1065" s="549"/>
      <c r="M1065" s="549"/>
      <c r="N1065" s="542"/>
      <c r="O1065" s="543"/>
      <c r="P1065" s="206"/>
      <c r="Q1065" s="207"/>
      <c r="R1065" s="207"/>
      <c r="S1065" s="207"/>
      <c r="T1065" s="207"/>
      <c r="U1065" s="207"/>
      <c r="V1065" s="207"/>
      <c r="W1065" s="207"/>
      <c r="X1065" s="207"/>
      <c r="Y1065" s="228"/>
      <c r="Z1065" s="228"/>
      <c r="AA1065" s="228"/>
      <c r="AB1065" s="228"/>
      <c r="AC1065" s="228"/>
      <c r="AD1065" s="228"/>
      <c r="AE1065" s="228"/>
      <c r="AF1065" s="228"/>
      <c r="AG1065" s="229"/>
      <c r="AH1065" s="133"/>
      <c r="AI1065" s="100"/>
      <c r="AM1065" s="51"/>
      <c r="AN1065" s="53"/>
    </row>
    <row r="1066" spans="1:40" ht="12.75" customHeight="1">
      <c r="A1066" s="537" t="s">
        <v>30</v>
      </c>
      <c r="B1066" s="537"/>
      <c r="C1066" s="72"/>
      <c r="D1066" s="73"/>
      <c r="E1066" s="73"/>
      <c r="F1066" s="73"/>
      <c r="G1066" s="73"/>
      <c r="H1066" s="73"/>
      <c r="I1066" s="98"/>
      <c r="J1066" s="697"/>
      <c r="K1066" s="697"/>
      <c r="L1066" s="549"/>
      <c r="M1066" s="549"/>
      <c r="N1066" s="542"/>
      <c r="O1066" s="543"/>
      <c r="P1066" s="206"/>
      <c r="Q1066" s="207"/>
      <c r="R1066" s="207"/>
      <c r="S1066" s="207"/>
      <c r="T1066" s="207"/>
      <c r="U1066" s="207"/>
      <c r="V1066" s="207"/>
      <c r="W1066" s="207"/>
      <c r="X1066" s="207"/>
      <c r="Y1066" s="228"/>
      <c r="Z1066" s="228"/>
      <c r="AA1066" s="228"/>
      <c r="AB1066" s="228"/>
      <c r="AC1066" s="228"/>
      <c r="AD1066" s="228"/>
      <c r="AE1066" s="228"/>
      <c r="AF1066" s="228"/>
      <c r="AG1066" s="229"/>
      <c r="AH1066" s="133"/>
      <c r="AI1066" s="100"/>
      <c r="AM1066" s="51"/>
      <c r="AN1066" s="53"/>
    </row>
    <row r="1067" spans="1:40" ht="19.5" customHeight="1">
      <c r="A1067" s="70" t="s">
        <v>588</v>
      </c>
      <c r="B1067" s="71" t="s">
        <v>589</v>
      </c>
      <c r="C1067" s="193"/>
      <c r="D1067" s="73"/>
      <c r="E1067" s="238"/>
      <c r="F1067" s="238"/>
      <c r="G1067" s="238"/>
      <c r="H1067" s="238"/>
      <c r="I1067" s="181"/>
      <c r="J1067" s="548" t="s">
        <v>37</v>
      </c>
      <c r="K1067" s="541" t="s">
        <v>590</v>
      </c>
      <c r="L1067" s="549"/>
      <c r="M1067" s="549"/>
      <c r="N1067" s="550">
        <f>N1074</f>
        <v>94.614</v>
      </c>
      <c r="O1067" s="543"/>
      <c r="P1067" s="199"/>
      <c r="Q1067" s="200"/>
      <c r="R1067" s="200"/>
      <c r="S1067" s="200"/>
      <c r="T1067" s="200"/>
      <c r="U1067" s="200"/>
      <c r="V1067" s="200"/>
      <c r="W1067" s="200"/>
      <c r="X1067" s="200"/>
      <c r="Y1067" s="226"/>
      <c r="Z1067" s="226"/>
      <c r="AA1067" s="226"/>
      <c r="AB1067" s="226"/>
      <c r="AC1067" s="226"/>
      <c r="AD1067" s="226"/>
      <c r="AE1067" s="226"/>
      <c r="AF1067" s="226"/>
      <c r="AG1067" s="227"/>
      <c r="AH1067" s="133"/>
      <c r="AI1067" s="100"/>
      <c r="AM1067" s="51"/>
      <c r="AN1067" s="53"/>
    </row>
    <row r="1068" spans="1:40" ht="54.75" customHeight="1">
      <c r="A1068" s="537" t="s">
        <v>27</v>
      </c>
      <c r="B1068" s="537"/>
      <c r="C1068" s="193" t="e">
        <f aca="true" t="shared" si="151" ref="C1068:I1068">SUM(C1069:C1073)</f>
        <v>#REF!</v>
      </c>
      <c r="D1068" s="142">
        <f>SUM(D1069:D1071)</f>
        <v>163.231</v>
      </c>
      <c r="E1068" s="142" t="e">
        <f t="shared" si="151"/>
        <v>#REF!</v>
      </c>
      <c r="F1068" s="142" t="e">
        <f t="shared" si="151"/>
        <v>#REF!</v>
      </c>
      <c r="G1068" s="142">
        <f t="shared" si="151"/>
        <v>163.231</v>
      </c>
      <c r="H1068" s="142">
        <f t="shared" si="151"/>
        <v>163.231</v>
      </c>
      <c r="I1068" s="141">
        <f t="shared" si="151"/>
        <v>0</v>
      </c>
      <c r="J1068" s="548"/>
      <c r="K1068" s="541"/>
      <c r="L1068" s="549"/>
      <c r="M1068" s="549"/>
      <c r="N1068" s="550"/>
      <c r="O1068" s="543"/>
      <c r="P1068" s="177"/>
      <c r="Q1068" s="178"/>
      <c r="R1068" s="178"/>
      <c r="S1068" s="178"/>
      <c r="T1068" s="178"/>
      <c r="U1068" s="178"/>
      <c r="V1068" s="178"/>
      <c r="W1068" s="178"/>
      <c r="X1068" s="178"/>
      <c r="Y1068" s="202"/>
      <c r="Z1068" s="202"/>
      <c r="AA1068" s="202"/>
      <c r="AB1068" s="202"/>
      <c r="AC1068" s="202"/>
      <c r="AD1068" s="202"/>
      <c r="AE1068" s="202"/>
      <c r="AF1068" s="202"/>
      <c r="AG1068" s="203"/>
      <c r="AH1068" s="133"/>
      <c r="AI1068" s="100"/>
      <c r="AM1068" s="51"/>
      <c r="AN1068" s="53"/>
    </row>
    <row r="1069" spans="1:40" ht="12.75" customHeight="1" hidden="1">
      <c r="A1069" s="537" t="s">
        <v>28</v>
      </c>
      <c r="B1069" s="537"/>
      <c r="C1069" s="193" t="e">
        <f>SUM(D1069:F1069)</f>
        <v>#REF!</v>
      </c>
      <c r="D1069" s="142">
        <f>D1076</f>
        <v>0</v>
      </c>
      <c r="E1069" s="142" t="e">
        <f>E1076+#REF!</f>
        <v>#REF!</v>
      </c>
      <c r="F1069" s="142" t="e">
        <f>F1076+#REF!</f>
        <v>#REF!</v>
      </c>
      <c r="G1069" s="142">
        <f aca="true" t="shared" si="152" ref="G1069:H1071">G1076</f>
        <v>0</v>
      </c>
      <c r="H1069" s="142">
        <f t="shared" si="152"/>
        <v>0</v>
      </c>
      <c r="I1069" s="181"/>
      <c r="J1069" s="548"/>
      <c r="K1069" s="541"/>
      <c r="L1069" s="549"/>
      <c r="M1069" s="549"/>
      <c r="N1069" s="550"/>
      <c r="O1069" s="543"/>
      <c r="P1069" s="177"/>
      <c r="Q1069" s="178"/>
      <c r="R1069" s="178"/>
      <c r="S1069" s="178"/>
      <c r="T1069" s="178"/>
      <c r="U1069" s="178"/>
      <c r="V1069" s="178"/>
      <c r="W1069" s="178"/>
      <c r="X1069" s="178"/>
      <c r="Y1069" s="202"/>
      <c r="Z1069" s="202"/>
      <c r="AA1069" s="202"/>
      <c r="AB1069" s="202"/>
      <c r="AC1069" s="202"/>
      <c r="AD1069" s="202"/>
      <c r="AE1069" s="202"/>
      <c r="AF1069" s="202"/>
      <c r="AG1069" s="203"/>
      <c r="AH1069" s="133"/>
      <c r="AI1069" s="100"/>
      <c r="AM1069" s="51"/>
      <c r="AN1069" s="53" t="e">
        <f t="shared" si="144"/>
        <v>#DIV/0!</v>
      </c>
    </row>
    <row r="1070" spans="1:40" ht="54.75" customHeight="1">
      <c r="A1070" s="537" t="s">
        <v>29</v>
      </c>
      <c r="B1070" s="537"/>
      <c r="C1070" s="193" t="e">
        <f>SUM(D1070:F1070)</f>
        <v>#REF!</v>
      </c>
      <c r="D1070" s="142">
        <f>D1077</f>
        <v>163.231</v>
      </c>
      <c r="E1070" s="142" t="e">
        <f>E1078+#REF!</f>
        <v>#REF!</v>
      </c>
      <c r="F1070" s="142" t="e">
        <f>F1078+#REF!</f>
        <v>#REF!</v>
      </c>
      <c r="G1070" s="142">
        <f t="shared" si="152"/>
        <v>163.231</v>
      </c>
      <c r="H1070" s="142">
        <f t="shared" si="152"/>
        <v>163.231</v>
      </c>
      <c r="I1070" s="181"/>
      <c r="J1070" s="548"/>
      <c r="K1070" s="541"/>
      <c r="L1070" s="549"/>
      <c r="M1070" s="549"/>
      <c r="N1070" s="550"/>
      <c r="O1070" s="543"/>
      <c r="P1070" s="177"/>
      <c r="Q1070" s="178"/>
      <c r="R1070" s="178"/>
      <c r="S1070" s="178"/>
      <c r="T1070" s="178"/>
      <c r="U1070" s="178"/>
      <c r="V1070" s="178"/>
      <c r="W1070" s="178"/>
      <c r="X1070" s="178"/>
      <c r="Y1070" s="202"/>
      <c r="Z1070" s="202"/>
      <c r="AA1070" s="202"/>
      <c r="AB1070" s="202"/>
      <c r="AC1070" s="202"/>
      <c r="AD1070" s="202"/>
      <c r="AE1070" s="202"/>
      <c r="AF1070" s="202"/>
      <c r="AG1070" s="203"/>
      <c r="AH1070" s="133"/>
      <c r="AI1070" s="100"/>
      <c r="AM1070" s="51"/>
      <c r="AN1070" s="53"/>
    </row>
    <row r="1071" spans="1:40" ht="12.75" customHeight="1" hidden="1">
      <c r="A1071" s="537" t="s">
        <v>30</v>
      </c>
      <c r="B1071" s="537"/>
      <c r="C1071" s="193" t="e">
        <f>SUM(D1071:F1071)</f>
        <v>#REF!</v>
      </c>
      <c r="D1071" s="142">
        <f>D1078</f>
        <v>0</v>
      </c>
      <c r="E1071" s="142" t="e">
        <f>#REF!</f>
        <v>#REF!</v>
      </c>
      <c r="F1071" s="142" t="e">
        <f>#REF!</f>
        <v>#REF!</v>
      </c>
      <c r="G1071" s="142">
        <f t="shared" si="152"/>
        <v>0</v>
      </c>
      <c r="H1071" s="142">
        <f t="shared" si="152"/>
        <v>0</v>
      </c>
      <c r="I1071" s="181"/>
      <c r="J1071" s="548"/>
      <c r="K1071" s="541"/>
      <c r="L1071" s="171"/>
      <c r="M1071" s="181"/>
      <c r="N1071" s="550"/>
      <c r="O1071" s="543"/>
      <c r="P1071" s="177"/>
      <c r="Q1071" s="178"/>
      <c r="R1071" s="178"/>
      <c r="S1071" s="178"/>
      <c r="T1071" s="178"/>
      <c r="U1071" s="178"/>
      <c r="V1071" s="178"/>
      <c r="W1071" s="178"/>
      <c r="X1071" s="178"/>
      <c r="Y1071" s="202"/>
      <c r="Z1071" s="202"/>
      <c r="AA1071" s="202"/>
      <c r="AB1071" s="202"/>
      <c r="AC1071" s="202"/>
      <c r="AD1071" s="202"/>
      <c r="AE1071" s="202"/>
      <c r="AF1071" s="202"/>
      <c r="AG1071" s="203"/>
      <c r="AH1071" s="133"/>
      <c r="AI1071" s="100"/>
      <c r="AM1071" s="51"/>
      <c r="AN1071" s="53" t="e">
        <f t="shared" si="144"/>
        <v>#DIV/0!</v>
      </c>
    </row>
    <row r="1072" spans="1:40" ht="12.75" customHeight="1" hidden="1">
      <c r="A1072" s="537" t="s">
        <v>39</v>
      </c>
      <c r="B1072" s="537"/>
      <c r="C1072" s="193" t="e">
        <f>SUM(D1072:F1072)</f>
        <v>#REF!</v>
      </c>
      <c r="D1072" s="194" t="e">
        <f>#REF!+#REF!</f>
        <v>#REF!</v>
      </c>
      <c r="E1072" s="194"/>
      <c r="F1072" s="194"/>
      <c r="G1072" s="194"/>
      <c r="H1072" s="194"/>
      <c r="I1072" s="181"/>
      <c r="J1072" s="548"/>
      <c r="K1072" s="541"/>
      <c r="L1072" s="171"/>
      <c r="M1072" s="181"/>
      <c r="N1072" s="93"/>
      <c r="O1072" s="182"/>
      <c r="P1072" s="177"/>
      <c r="Q1072" s="178"/>
      <c r="R1072" s="178"/>
      <c r="S1072" s="178"/>
      <c r="T1072" s="178"/>
      <c r="U1072" s="178"/>
      <c r="V1072" s="178"/>
      <c r="W1072" s="178"/>
      <c r="X1072" s="178"/>
      <c r="Y1072" s="202"/>
      <c r="Z1072" s="202"/>
      <c r="AA1072" s="202"/>
      <c r="AB1072" s="202"/>
      <c r="AC1072" s="202"/>
      <c r="AD1072" s="202"/>
      <c r="AE1072" s="202"/>
      <c r="AF1072" s="202"/>
      <c r="AG1072" s="203"/>
      <c r="AH1072" s="133"/>
      <c r="AI1072" s="100"/>
      <c r="AM1072" s="51"/>
      <c r="AN1072" s="53" t="e">
        <f t="shared" si="144"/>
        <v>#REF!</v>
      </c>
    </row>
    <row r="1073" spans="1:40" ht="12.75" customHeight="1" hidden="1">
      <c r="A1073" s="537" t="s">
        <v>40</v>
      </c>
      <c r="B1073" s="537"/>
      <c r="C1073" s="193" t="e">
        <f>SUM(D1073:F1073)</f>
        <v>#REF!</v>
      </c>
      <c r="D1073" s="194" t="e">
        <f>#REF!+#REF!</f>
        <v>#REF!</v>
      </c>
      <c r="E1073" s="194"/>
      <c r="F1073" s="194"/>
      <c r="G1073" s="194"/>
      <c r="H1073" s="194"/>
      <c r="I1073" s="181"/>
      <c r="J1073" s="548"/>
      <c r="K1073" s="541"/>
      <c r="L1073" s="171"/>
      <c r="M1073" s="181"/>
      <c r="N1073" s="93"/>
      <c r="O1073" s="182"/>
      <c r="P1073" s="183"/>
      <c r="Q1073" s="184"/>
      <c r="R1073" s="184"/>
      <c r="S1073" s="184"/>
      <c r="T1073" s="184"/>
      <c r="U1073" s="184"/>
      <c r="V1073" s="184"/>
      <c r="W1073" s="184"/>
      <c r="X1073" s="184"/>
      <c r="Y1073" s="204"/>
      <c r="Z1073" s="204"/>
      <c r="AA1073" s="204"/>
      <c r="AB1073" s="204"/>
      <c r="AC1073" s="204"/>
      <c r="AD1073" s="204"/>
      <c r="AE1073" s="204"/>
      <c r="AF1073" s="204"/>
      <c r="AG1073" s="205"/>
      <c r="AH1073" s="133"/>
      <c r="AI1073" s="100"/>
      <c r="AM1073" s="51"/>
      <c r="AN1073" s="53" t="e">
        <f t="shared" si="144"/>
        <v>#REF!</v>
      </c>
    </row>
    <row r="1074" spans="1:40" ht="45" customHeight="1">
      <c r="A1074" s="70" t="s">
        <v>591</v>
      </c>
      <c r="B1074" s="71" t="s">
        <v>592</v>
      </c>
      <c r="C1074" s="193"/>
      <c r="D1074" s="194"/>
      <c r="E1074" s="194"/>
      <c r="F1074" s="194"/>
      <c r="G1074" s="194"/>
      <c r="H1074" s="194"/>
      <c r="I1074" s="544" t="s">
        <v>593</v>
      </c>
      <c r="J1074" s="545" t="s">
        <v>54</v>
      </c>
      <c r="K1074" s="544" t="s">
        <v>590</v>
      </c>
      <c r="L1074" s="538" t="s">
        <v>48</v>
      </c>
      <c r="M1074" s="546" t="s">
        <v>49</v>
      </c>
      <c r="N1074" s="547">
        <v>94.614</v>
      </c>
      <c r="O1074" s="540"/>
      <c r="P1074" s="196" t="s">
        <v>50</v>
      </c>
      <c r="Q1074" s="197" t="s">
        <v>50</v>
      </c>
      <c r="R1074" s="197" t="s">
        <v>50</v>
      </c>
      <c r="S1074" s="197" t="s">
        <v>50</v>
      </c>
      <c r="T1074" s="197" t="s">
        <v>50</v>
      </c>
      <c r="U1074" s="197" t="s">
        <v>50</v>
      </c>
      <c r="V1074" s="197" t="s">
        <v>50</v>
      </c>
      <c r="W1074" s="197" t="s">
        <v>50</v>
      </c>
      <c r="X1074" s="197" t="s">
        <v>50</v>
      </c>
      <c r="Y1074" s="197" t="s">
        <v>50</v>
      </c>
      <c r="Z1074" s="197" t="s">
        <v>50</v>
      </c>
      <c r="AA1074" s="197" t="s">
        <v>50</v>
      </c>
      <c r="AB1074" s="197" t="s">
        <v>50</v>
      </c>
      <c r="AC1074" s="197" t="s">
        <v>50</v>
      </c>
      <c r="AD1074" s="197" t="s">
        <v>50</v>
      </c>
      <c r="AE1074" s="197" t="s">
        <v>50</v>
      </c>
      <c r="AF1074" s="197" t="s">
        <v>50</v>
      </c>
      <c r="AG1074" s="198" t="s">
        <v>50</v>
      </c>
      <c r="AH1074" s="133"/>
      <c r="AI1074" s="100"/>
      <c r="AM1074" s="51"/>
      <c r="AN1074" s="53"/>
    </row>
    <row r="1075" spans="1:40" ht="17.25" customHeight="1">
      <c r="A1075" s="537" t="s">
        <v>27</v>
      </c>
      <c r="B1075" s="537"/>
      <c r="C1075" s="72">
        <f aca="true" t="shared" si="153" ref="C1075:H1075">SUM(C1076:C1078)</f>
        <v>163.231</v>
      </c>
      <c r="D1075" s="73">
        <f t="shared" si="153"/>
        <v>163.231</v>
      </c>
      <c r="E1075" s="73">
        <f t="shared" si="153"/>
        <v>0</v>
      </c>
      <c r="F1075" s="73">
        <f t="shared" si="153"/>
        <v>0</v>
      </c>
      <c r="G1075" s="73">
        <f t="shared" si="153"/>
        <v>163.231</v>
      </c>
      <c r="H1075" s="73">
        <f t="shared" si="153"/>
        <v>163.231</v>
      </c>
      <c r="I1075" s="544"/>
      <c r="J1075" s="545"/>
      <c r="K1075" s="544"/>
      <c r="L1075" s="538"/>
      <c r="M1075" s="546"/>
      <c r="N1075" s="547"/>
      <c r="O1075" s="540"/>
      <c r="P1075" s="177"/>
      <c r="Q1075" s="178"/>
      <c r="R1075" s="178"/>
      <c r="S1075" s="178"/>
      <c r="T1075" s="178"/>
      <c r="U1075" s="178"/>
      <c r="V1075" s="178"/>
      <c r="W1075" s="178"/>
      <c r="X1075" s="178"/>
      <c r="Y1075" s="202"/>
      <c r="Z1075" s="202"/>
      <c r="AA1075" s="202"/>
      <c r="AB1075" s="202"/>
      <c r="AC1075" s="202"/>
      <c r="AD1075" s="202"/>
      <c r="AE1075" s="202"/>
      <c r="AF1075" s="202"/>
      <c r="AG1075" s="203"/>
      <c r="AH1075" s="133"/>
      <c r="AI1075" s="100"/>
      <c r="AM1075" s="51"/>
      <c r="AN1075" s="53"/>
    </row>
    <row r="1076" spans="1:40" ht="12.75" customHeight="1" hidden="1">
      <c r="A1076" s="537" t="s">
        <v>28</v>
      </c>
      <c r="B1076" s="537"/>
      <c r="C1076" s="72">
        <f>SUM(D1076:F1076)</f>
        <v>0</v>
      </c>
      <c r="D1076" s="73"/>
      <c r="E1076" s="73"/>
      <c r="F1076" s="73"/>
      <c r="G1076" s="73"/>
      <c r="H1076" s="73"/>
      <c r="I1076" s="544"/>
      <c r="J1076" s="545"/>
      <c r="K1076" s="544"/>
      <c r="L1076" s="538"/>
      <c r="M1076" s="546"/>
      <c r="N1076" s="547"/>
      <c r="O1076" s="540"/>
      <c r="P1076" s="177"/>
      <c r="Q1076" s="178"/>
      <c r="R1076" s="178"/>
      <c r="S1076" s="178"/>
      <c r="T1076" s="178"/>
      <c r="U1076" s="178"/>
      <c r="V1076" s="178"/>
      <c r="W1076" s="178"/>
      <c r="X1076" s="178"/>
      <c r="Y1076" s="202"/>
      <c r="Z1076" s="202"/>
      <c r="AA1076" s="202"/>
      <c r="AB1076" s="202"/>
      <c r="AC1076" s="202"/>
      <c r="AD1076" s="202"/>
      <c r="AE1076" s="202"/>
      <c r="AF1076" s="202"/>
      <c r="AG1076" s="203"/>
      <c r="AH1076" s="133"/>
      <c r="AI1076" s="100"/>
      <c r="AM1076" s="51"/>
      <c r="AN1076" s="53" t="e">
        <f t="shared" si="144"/>
        <v>#DIV/0!</v>
      </c>
    </row>
    <row r="1077" spans="1:40" ht="12.75" customHeight="1">
      <c r="A1077" s="537" t="s">
        <v>29</v>
      </c>
      <c r="B1077" s="537"/>
      <c r="C1077" s="72">
        <f>SUM(D1077:F1077)</f>
        <v>163.231</v>
      </c>
      <c r="D1077" s="73">
        <v>163.231</v>
      </c>
      <c r="E1077" s="73"/>
      <c r="F1077" s="73"/>
      <c r="G1077" s="73">
        <v>163.231</v>
      </c>
      <c r="H1077" s="73">
        <v>163.231</v>
      </c>
      <c r="I1077" s="544"/>
      <c r="J1077" s="545"/>
      <c r="K1077" s="544"/>
      <c r="L1077" s="538"/>
      <c r="M1077" s="546"/>
      <c r="N1077" s="547"/>
      <c r="O1077" s="540"/>
      <c r="P1077" s="177"/>
      <c r="Q1077" s="178"/>
      <c r="R1077" s="178"/>
      <c r="S1077" s="178"/>
      <c r="T1077" s="178"/>
      <c r="U1077" s="178"/>
      <c r="V1077" s="178"/>
      <c r="W1077" s="178"/>
      <c r="X1077" s="178"/>
      <c r="Y1077" s="202"/>
      <c r="Z1077" s="202"/>
      <c r="AA1077" s="202"/>
      <c r="AB1077" s="202"/>
      <c r="AC1077" s="202"/>
      <c r="AD1077" s="202"/>
      <c r="AE1077" s="202"/>
      <c r="AF1077" s="202"/>
      <c r="AG1077" s="203"/>
      <c r="AH1077" s="133"/>
      <c r="AI1077" s="100"/>
      <c r="AM1077" s="51"/>
      <c r="AN1077" s="53">
        <f t="shared" si="144"/>
        <v>100</v>
      </c>
    </row>
    <row r="1078" spans="1:40" ht="23.25" customHeight="1">
      <c r="A1078" s="539" t="s">
        <v>594</v>
      </c>
      <c r="B1078" s="539"/>
      <c r="C1078" s="239">
        <f>SUM(D1078:F1078)</f>
        <v>0</v>
      </c>
      <c r="D1078" s="240">
        <v>0</v>
      </c>
      <c r="E1078" s="240"/>
      <c r="F1078" s="240"/>
      <c r="G1078" s="240">
        <v>0</v>
      </c>
      <c r="H1078" s="240">
        <v>0</v>
      </c>
      <c r="I1078" s="544"/>
      <c r="J1078" s="545"/>
      <c r="K1078" s="544"/>
      <c r="L1078" s="538"/>
      <c r="M1078" s="546"/>
      <c r="N1078" s="547"/>
      <c r="O1078" s="540"/>
      <c r="P1078" s="177"/>
      <c r="Q1078" s="178"/>
      <c r="R1078" s="178"/>
      <c r="S1078" s="178"/>
      <c r="T1078" s="178"/>
      <c r="U1078" s="178"/>
      <c r="V1078" s="178"/>
      <c r="W1078" s="178"/>
      <c r="X1078" s="178"/>
      <c r="Y1078" s="202"/>
      <c r="Z1078" s="202"/>
      <c r="AA1078" s="202"/>
      <c r="AB1078" s="202"/>
      <c r="AC1078" s="202"/>
      <c r="AD1078" s="202"/>
      <c r="AE1078" s="202"/>
      <c r="AF1078" s="202"/>
      <c r="AG1078" s="203"/>
      <c r="AH1078" s="133"/>
      <c r="AI1078" s="100"/>
      <c r="AM1078" s="51"/>
      <c r="AN1078" s="53"/>
    </row>
    <row r="1079" spans="1:15" ht="12.75" customHeight="1" hidden="1">
      <c r="A1079" s="241"/>
      <c r="B1079" s="242"/>
      <c r="C1079" s="243"/>
      <c r="D1079" s="244"/>
      <c r="E1079" s="244" t="e">
        <f>#REF!-E99-E113-E120-E212-E689-E710-E724-E815</f>
        <v>#REF!</v>
      </c>
      <c r="F1079" s="244" t="e">
        <f>#REF!-F99-F113-F120-F212-F689-F710-F724-F815</f>
        <v>#REF!</v>
      </c>
      <c r="G1079" s="244" t="e">
        <f>#REF!-G99-G113-G120-G212-G689-G710-G724-G815</f>
        <v>#REF!</v>
      </c>
      <c r="H1079" s="244" t="e">
        <f>#REF!-H99-H113-H120-H212-H689-H710-H724-H815</f>
        <v>#REF!</v>
      </c>
      <c r="I1079" s="243" t="e">
        <f>#REF!-I99-I113-I120-I212-I689-I710-I724</f>
        <v>#REF!</v>
      </c>
      <c r="J1079" s="236"/>
      <c r="K1079" s="236"/>
      <c r="L1079" s="245"/>
      <c r="M1079" s="246"/>
      <c r="N1079" s="247"/>
      <c r="O1079" s="248"/>
    </row>
    <row r="1080" spans="1:40" ht="12.75" customHeight="1" hidden="1">
      <c r="A1080" s="70" t="s">
        <v>595</v>
      </c>
      <c r="B1080" s="71" t="s">
        <v>596</v>
      </c>
      <c r="C1080" s="193"/>
      <c r="D1080" s="194"/>
      <c r="E1080" s="194"/>
      <c r="F1080" s="194"/>
      <c r="G1080" s="194"/>
      <c r="H1080" s="194"/>
      <c r="I1080" s="181"/>
      <c r="J1080" s="541" t="s">
        <v>289</v>
      </c>
      <c r="K1080" s="541"/>
      <c r="L1080" s="98"/>
      <c r="M1080" s="98"/>
      <c r="N1080" s="542"/>
      <c r="O1080" s="543"/>
      <c r="P1080" s="199"/>
      <c r="Q1080" s="200"/>
      <c r="R1080" s="200"/>
      <c r="S1080" s="200"/>
      <c r="T1080" s="200"/>
      <c r="U1080" s="200"/>
      <c r="V1080" s="200"/>
      <c r="W1080" s="200"/>
      <c r="X1080" s="200"/>
      <c r="Y1080" s="200"/>
      <c r="Z1080" s="200"/>
      <c r="AA1080" s="200"/>
      <c r="AB1080" s="200"/>
      <c r="AC1080" s="200"/>
      <c r="AD1080" s="200"/>
      <c r="AE1080" s="200"/>
      <c r="AF1080" s="200"/>
      <c r="AG1080" s="201"/>
      <c r="AH1080" s="133"/>
      <c r="AI1080" s="100"/>
      <c r="AM1080" s="51"/>
      <c r="AN1080" s="53"/>
    </row>
    <row r="1081" spans="1:40" ht="12.75" customHeight="1" hidden="1">
      <c r="A1081" s="537" t="s">
        <v>27</v>
      </c>
      <c r="B1081" s="537"/>
      <c r="C1081" s="141">
        <f>SUM(C1082:C1086)</f>
        <v>0</v>
      </c>
      <c r="D1081" s="142">
        <f>SUM(D1082:D1086)</f>
        <v>0</v>
      </c>
      <c r="E1081" s="142">
        <f>SUM(E1082:E1086)</f>
        <v>0</v>
      </c>
      <c r="F1081" s="142">
        <f>SUM(F1082:F1086)</f>
        <v>0</v>
      </c>
      <c r="G1081" s="142">
        <f>G1083</f>
        <v>0</v>
      </c>
      <c r="H1081" s="142">
        <f>H1083</f>
        <v>0</v>
      </c>
      <c r="I1081" s="181"/>
      <c r="J1081" s="541"/>
      <c r="K1081" s="541"/>
      <c r="L1081" s="171"/>
      <c r="M1081" s="181"/>
      <c r="N1081" s="542"/>
      <c r="O1081" s="543"/>
      <c r="P1081" s="177"/>
      <c r="Q1081" s="178"/>
      <c r="R1081" s="178"/>
      <c r="S1081" s="178"/>
      <c r="T1081" s="178"/>
      <c r="U1081" s="178"/>
      <c r="V1081" s="178"/>
      <c r="W1081" s="178"/>
      <c r="X1081" s="178"/>
      <c r="Y1081" s="178"/>
      <c r="Z1081" s="178"/>
      <c r="AA1081" s="178"/>
      <c r="AB1081" s="178"/>
      <c r="AC1081" s="178"/>
      <c r="AD1081" s="178"/>
      <c r="AE1081" s="178"/>
      <c r="AF1081" s="178"/>
      <c r="AG1081" s="179"/>
      <c r="AH1081" s="133"/>
      <c r="AI1081" s="100"/>
      <c r="AM1081" s="51"/>
      <c r="AN1081" s="53"/>
    </row>
    <row r="1082" spans="1:40" ht="12.75" customHeight="1" hidden="1">
      <c r="A1082" s="537" t="s">
        <v>28</v>
      </c>
      <c r="B1082" s="537"/>
      <c r="C1082" s="141">
        <f>SUM(D1082:F1082)</f>
        <v>0</v>
      </c>
      <c r="D1082" s="142">
        <f aca="true" t="shared" si="154" ref="D1082:H1084">D1089</f>
        <v>0</v>
      </c>
      <c r="E1082" s="142">
        <f t="shared" si="154"/>
        <v>0</v>
      </c>
      <c r="F1082" s="142">
        <f t="shared" si="154"/>
        <v>0</v>
      </c>
      <c r="G1082" s="142">
        <f t="shared" si="154"/>
        <v>0</v>
      </c>
      <c r="H1082" s="142">
        <f t="shared" si="154"/>
        <v>0</v>
      </c>
      <c r="I1082" s="181"/>
      <c r="J1082" s="541"/>
      <c r="K1082" s="541"/>
      <c r="L1082" s="171"/>
      <c r="M1082" s="181"/>
      <c r="N1082" s="542"/>
      <c r="O1082" s="543"/>
      <c r="P1082" s="177"/>
      <c r="Q1082" s="178"/>
      <c r="R1082" s="178"/>
      <c r="S1082" s="178"/>
      <c r="T1082" s="178"/>
      <c r="U1082" s="178"/>
      <c r="V1082" s="178"/>
      <c r="W1082" s="178"/>
      <c r="X1082" s="178"/>
      <c r="Y1082" s="178"/>
      <c r="Z1082" s="178"/>
      <c r="AA1082" s="178"/>
      <c r="AB1082" s="178"/>
      <c r="AC1082" s="178"/>
      <c r="AD1082" s="178"/>
      <c r="AE1082" s="178"/>
      <c r="AF1082" s="178"/>
      <c r="AG1082" s="179"/>
      <c r="AH1082" s="133"/>
      <c r="AI1082" s="100"/>
      <c r="AM1082" s="51"/>
      <c r="AN1082" s="53" t="e">
        <f>(H1082/D1082)*100</f>
        <v>#DIV/0!</v>
      </c>
    </row>
    <row r="1083" spans="1:40" ht="12.75" customHeight="1" hidden="1">
      <c r="A1083" s="537" t="s">
        <v>29</v>
      </c>
      <c r="B1083" s="537"/>
      <c r="C1083" s="141">
        <f>SUM(D1083:F1083)</f>
        <v>0</v>
      </c>
      <c r="D1083" s="142">
        <f t="shared" si="154"/>
        <v>0</v>
      </c>
      <c r="E1083" s="142">
        <f t="shared" si="154"/>
        <v>0</v>
      </c>
      <c r="F1083" s="142">
        <f t="shared" si="154"/>
        <v>0</v>
      </c>
      <c r="G1083" s="142">
        <f t="shared" si="154"/>
        <v>0</v>
      </c>
      <c r="H1083" s="142">
        <f t="shared" si="154"/>
        <v>0</v>
      </c>
      <c r="I1083" s="181"/>
      <c r="J1083" s="541"/>
      <c r="K1083" s="541"/>
      <c r="L1083" s="171"/>
      <c r="M1083" s="181"/>
      <c r="N1083" s="542"/>
      <c r="O1083" s="543"/>
      <c r="P1083" s="177"/>
      <c r="Q1083" s="178"/>
      <c r="R1083" s="178"/>
      <c r="S1083" s="178"/>
      <c r="T1083" s="178"/>
      <c r="U1083" s="178"/>
      <c r="V1083" s="178"/>
      <c r="W1083" s="178"/>
      <c r="X1083" s="178"/>
      <c r="Y1083" s="178"/>
      <c r="Z1083" s="178"/>
      <c r="AA1083" s="178"/>
      <c r="AB1083" s="178"/>
      <c r="AC1083" s="178"/>
      <c r="AD1083" s="178"/>
      <c r="AE1083" s="178"/>
      <c r="AF1083" s="178"/>
      <c r="AG1083" s="179"/>
      <c r="AH1083" s="133"/>
      <c r="AI1083" s="100"/>
      <c r="AM1083" s="51"/>
      <c r="AN1083" s="53"/>
    </row>
    <row r="1084" spans="1:40" ht="12.75" customHeight="1" hidden="1">
      <c r="A1084" s="537" t="s">
        <v>30</v>
      </c>
      <c r="B1084" s="537"/>
      <c r="C1084" s="141">
        <f>SUM(D1084:F1084)</f>
        <v>0</v>
      </c>
      <c r="D1084" s="142">
        <f t="shared" si="154"/>
        <v>0</v>
      </c>
      <c r="E1084" s="142">
        <f t="shared" si="154"/>
        <v>0</v>
      </c>
      <c r="F1084" s="142">
        <f t="shared" si="154"/>
        <v>0</v>
      </c>
      <c r="G1084" s="142">
        <f t="shared" si="154"/>
        <v>0</v>
      </c>
      <c r="H1084" s="142">
        <f t="shared" si="154"/>
        <v>0</v>
      </c>
      <c r="I1084" s="181"/>
      <c r="J1084" s="541"/>
      <c r="K1084" s="541"/>
      <c r="L1084" s="171"/>
      <c r="M1084" s="181"/>
      <c r="N1084" s="542"/>
      <c r="O1084" s="543"/>
      <c r="P1084" s="177"/>
      <c r="Q1084" s="178"/>
      <c r="R1084" s="178"/>
      <c r="S1084" s="178"/>
      <c r="T1084" s="178"/>
      <c r="U1084" s="178"/>
      <c r="V1084" s="178"/>
      <c r="W1084" s="178"/>
      <c r="X1084" s="178"/>
      <c r="Y1084" s="178"/>
      <c r="Z1084" s="178"/>
      <c r="AA1084" s="178"/>
      <c r="AB1084" s="178"/>
      <c r="AC1084" s="178"/>
      <c r="AD1084" s="178"/>
      <c r="AE1084" s="178"/>
      <c r="AF1084" s="178"/>
      <c r="AG1084" s="179"/>
      <c r="AH1084" s="133"/>
      <c r="AI1084" s="100"/>
      <c r="AM1084" s="51"/>
      <c r="AN1084" s="53" t="e">
        <f>(H1084/D1084)*100</f>
        <v>#DIV/0!</v>
      </c>
    </row>
    <row r="1085" spans="1:40" ht="12.75" customHeight="1" hidden="1">
      <c r="A1085" s="537" t="s">
        <v>39</v>
      </c>
      <c r="B1085" s="537"/>
      <c r="C1085" s="141">
        <f>SUM(D1085:F1085)</f>
        <v>0</v>
      </c>
      <c r="D1085" s="142">
        <f>D1092</f>
        <v>0</v>
      </c>
      <c r="E1085" s="142"/>
      <c r="F1085" s="142"/>
      <c r="G1085" s="142"/>
      <c r="H1085" s="142"/>
      <c r="I1085" s="181"/>
      <c r="J1085" s="541"/>
      <c r="K1085" s="541"/>
      <c r="L1085" s="171"/>
      <c r="M1085" s="181"/>
      <c r="N1085" s="93"/>
      <c r="O1085" s="182"/>
      <c r="P1085" s="177"/>
      <c r="Q1085" s="178"/>
      <c r="R1085" s="178"/>
      <c r="S1085" s="178"/>
      <c r="T1085" s="178"/>
      <c r="U1085" s="178"/>
      <c r="V1085" s="178"/>
      <c r="W1085" s="178"/>
      <c r="X1085" s="178"/>
      <c r="Y1085" s="178"/>
      <c r="Z1085" s="178"/>
      <c r="AA1085" s="178"/>
      <c r="AB1085" s="178"/>
      <c r="AC1085" s="178"/>
      <c r="AD1085" s="178"/>
      <c r="AE1085" s="178"/>
      <c r="AF1085" s="178"/>
      <c r="AG1085" s="179"/>
      <c r="AH1085" s="133"/>
      <c r="AI1085" s="100"/>
      <c r="AM1085" s="51"/>
      <c r="AN1085" s="53" t="e">
        <f>(H1085/D1085)*100</f>
        <v>#DIV/0!</v>
      </c>
    </row>
    <row r="1086" spans="1:40" ht="12.75" customHeight="1" hidden="1">
      <c r="A1086" s="537" t="s">
        <v>40</v>
      </c>
      <c r="B1086" s="537"/>
      <c r="C1086" s="141">
        <f>SUM(D1086:F1086)</f>
        <v>0</v>
      </c>
      <c r="D1086" s="142">
        <f>D1093</f>
        <v>0</v>
      </c>
      <c r="E1086" s="142"/>
      <c r="F1086" s="142"/>
      <c r="G1086" s="142"/>
      <c r="H1086" s="142"/>
      <c r="I1086" s="181"/>
      <c r="J1086" s="541"/>
      <c r="K1086" s="541"/>
      <c r="L1086" s="171"/>
      <c r="M1086" s="181"/>
      <c r="N1086" s="93"/>
      <c r="O1086" s="182"/>
      <c r="P1086" s="183"/>
      <c r="Q1086" s="184"/>
      <c r="R1086" s="184"/>
      <c r="S1086" s="184"/>
      <c r="T1086" s="184"/>
      <c r="U1086" s="184"/>
      <c r="V1086" s="184"/>
      <c r="W1086" s="184"/>
      <c r="X1086" s="184"/>
      <c r="Y1086" s="184"/>
      <c r="Z1086" s="184"/>
      <c r="AA1086" s="184"/>
      <c r="AB1086" s="184"/>
      <c r="AC1086" s="184"/>
      <c r="AD1086" s="184"/>
      <c r="AE1086" s="184"/>
      <c r="AF1086" s="184"/>
      <c r="AG1086" s="185"/>
      <c r="AH1086" s="133"/>
      <c r="AI1086" s="100"/>
      <c r="AM1086" s="51"/>
      <c r="AN1086" s="53" t="e">
        <f>(H1086/D1086)*100</f>
        <v>#DIV/0!</v>
      </c>
    </row>
    <row r="1087" spans="1:40" ht="12.75" customHeight="1" hidden="1">
      <c r="A1087" s="70" t="s">
        <v>597</v>
      </c>
      <c r="B1087" s="71" t="s">
        <v>598</v>
      </c>
      <c r="C1087" s="193"/>
      <c r="D1087" s="194"/>
      <c r="E1087" s="194"/>
      <c r="F1087" s="194"/>
      <c r="G1087" s="194"/>
      <c r="H1087" s="194"/>
      <c r="I1087" s="98"/>
      <c r="J1087" s="74" t="s">
        <v>289</v>
      </c>
      <c r="K1087" s="538"/>
      <c r="L1087" s="98" t="s">
        <v>48</v>
      </c>
      <c r="M1087" s="36" t="s">
        <v>49</v>
      </c>
      <c r="N1087" s="105"/>
      <c r="O1087" s="195"/>
      <c r="P1087" s="196" t="s">
        <v>50</v>
      </c>
      <c r="Q1087" s="197" t="s">
        <v>50</v>
      </c>
      <c r="R1087" s="197" t="s">
        <v>50</v>
      </c>
      <c r="S1087" s="197" t="s">
        <v>50</v>
      </c>
      <c r="T1087" s="197" t="s">
        <v>50</v>
      </c>
      <c r="U1087" s="197" t="s">
        <v>50</v>
      </c>
      <c r="V1087" s="197" t="s">
        <v>50</v>
      </c>
      <c r="W1087" s="197" t="s">
        <v>50</v>
      </c>
      <c r="X1087" s="197" t="s">
        <v>50</v>
      </c>
      <c r="Y1087" s="197" t="s">
        <v>50</v>
      </c>
      <c r="Z1087" s="197" t="s">
        <v>50</v>
      </c>
      <c r="AA1087" s="197" t="s">
        <v>50</v>
      </c>
      <c r="AB1087" s="197" t="s">
        <v>50</v>
      </c>
      <c r="AC1087" s="197" t="s">
        <v>50</v>
      </c>
      <c r="AD1087" s="197" t="s">
        <v>50</v>
      </c>
      <c r="AE1087" s="197" t="s">
        <v>50</v>
      </c>
      <c r="AF1087" s="197" t="s">
        <v>50</v>
      </c>
      <c r="AG1087" s="198" t="s">
        <v>50</v>
      </c>
      <c r="AH1087" s="133"/>
      <c r="AI1087" s="100"/>
      <c r="AM1087" s="51"/>
      <c r="AN1087" s="53"/>
    </row>
    <row r="1088" spans="1:40" ht="12.75" customHeight="1" hidden="1">
      <c r="A1088" s="537" t="s">
        <v>27</v>
      </c>
      <c r="B1088" s="537"/>
      <c r="C1088" s="72">
        <f>SUM(C1089:C1093)</f>
        <v>0</v>
      </c>
      <c r="D1088" s="73">
        <f>SUM(D1089:D1093)</f>
        <v>0</v>
      </c>
      <c r="E1088" s="73">
        <f>SUM(E1089:E1093)</f>
        <v>0</v>
      </c>
      <c r="F1088" s="73">
        <f>SUM(F1089:F1093)</f>
        <v>0</v>
      </c>
      <c r="G1088" s="73">
        <f>SUM(G1090)</f>
        <v>0</v>
      </c>
      <c r="H1088" s="73">
        <f>SUM(H1090)</f>
        <v>0</v>
      </c>
      <c r="I1088" s="249"/>
      <c r="J1088" s="74"/>
      <c r="K1088" s="538"/>
      <c r="L1088" s="171"/>
      <c r="M1088" s="181"/>
      <c r="N1088" s="250"/>
      <c r="O1088" s="251"/>
      <c r="P1088" s="177"/>
      <c r="Q1088" s="178"/>
      <c r="R1088" s="178"/>
      <c r="S1088" s="178"/>
      <c r="T1088" s="178"/>
      <c r="U1088" s="178"/>
      <c r="V1088" s="178"/>
      <c r="W1088" s="178"/>
      <c r="X1088" s="178"/>
      <c r="Y1088" s="202"/>
      <c r="Z1088" s="202"/>
      <c r="AA1088" s="202"/>
      <c r="AB1088" s="202"/>
      <c r="AC1088" s="202"/>
      <c r="AD1088" s="202"/>
      <c r="AE1088" s="202"/>
      <c r="AF1088" s="202"/>
      <c r="AG1088" s="203"/>
      <c r="AH1088" s="133"/>
      <c r="AI1088" s="100"/>
      <c r="AM1088" s="51"/>
      <c r="AN1088" s="53"/>
    </row>
    <row r="1089" spans="1:40" ht="12.75" customHeight="1" hidden="1">
      <c r="A1089" s="537" t="s">
        <v>28</v>
      </c>
      <c r="B1089" s="537"/>
      <c r="C1089" s="72">
        <f>SUM(D1089:F1089)</f>
        <v>0</v>
      </c>
      <c r="D1089" s="73"/>
      <c r="E1089" s="73"/>
      <c r="F1089" s="73"/>
      <c r="G1089" s="73"/>
      <c r="H1089" s="73"/>
      <c r="I1089" s="249"/>
      <c r="J1089" s="74"/>
      <c r="K1089" s="538"/>
      <c r="L1089" s="171"/>
      <c r="M1089" s="181"/>
      <c r="N1089" s="250"/>
      <c r="O1089" s="251"/>
      <c r="P1089" s="177"/>
      <c r="Q1089" s="178"/>
      <c r="R1089" s="178"/>
      <c r="S1089" s="178"/>
      <c r="T1089" s="178"/>
      <c r="U1089" s="178"/>
      <c r="V1089" s="178"/>
      <c r="W1089" s="178"/>
      <c r="X1089" s="178"/>
      <c r="Y1089" s="202"/>
      <c r="Z1089" s="202"/>
      <c r="AA1089" s="202"/>
      <c r="AB1089" s="202"/>
      <c r="AC1089" s="202"/>
      <c r="AD1089" s="202"/>
      <c r="AE1089" s="202"/>
      <c r="AF1089" s="202"/>
      <c r="AG1089" s="203"/>
      <c r="AH1089" s="133"/>
      <c r="AI1089" s="100"/>
      <c r="AM1089" s="51"/>
      <c r="AN1089" s="53" t="e">
        <f>(H1089/D1089)*100</f>
        <v>#DIV/0!</v>
      </c>
    </row>
    <row r="1090" spans="1:40" ht="12.75" customHeight="1" hidden="1">
      <c r="A1090" s="539" t="s">
        <v>29</v>
      </c>
      <c r="B1090" s="539"/>
      <c r="C1090" s="239">
        <f>SUM(D1090:F1090)</f>
        <v>0</v>
      </c>
      <c r="D1090" s="240"/>
      <c r="E1090" s="240"/>
      <c r="F1090" s="240"/>
      <c r="G1090" s="240"/>
      <c r="H1090" s="240"/>
      <c r="I1090" s="252"/>
      <c r="J1090" s="253"/>
      <c r="K1090" s="538"/>
      <c r="L1090" s="254"/>
      <c r="M1090" s="255"/>
      <c r="N1090" s="256"/>
      <c r="O1090" s="257"/>
      <c r="P1090" s="177"/>
      <c r="Q1090" s="178"/>
      <c r="R1090" s="178"/>
      <c r="S1090" s="178"/>
      <c r="T1090" s="178"/>
      <c r="U1090" s="178"/>
      <c r="V1090" s="178"/>
      <c r="W1090" s="178"/>
      <c r="X1090" s="178"/>
      <c r="Y1090" s="202"/>
      <c r="Z1090" s="202"/>
      <c r="AA1090" s="202"/>
      <c r="AB1090" s="202"/>
      <c r="AC1090" s="202"/>
      <c r="AD1090" s="202"/>
      <c r="AE1090" s="202"/>
      <c r="AF1090" s="202"/>
      <c r="AG1090" s="203"/>
      <c r="AH1090" s="133"/>
      <c r="AI1090" s="100"/>
      <c r="AJ1090" s="143"/>
      <c r="AM1090" s="51"/>
      <c r="AN1090" s="53" t="e">
        <f>(H1090/D1090)*100</f>
        <v>#DIV/0!</v>
      </c>
    </row>
  </sheetData>
  <sheetProtection/>
  <mergeCells count="1891">
    <mergeCell ref="O34:O40"/>
    <mergeCell ref="K985:K988"/>
    <mergeCell ref="F1:J1"/>
    <mergeCell ref="F2:J2"/>
    <mergeCell ref="Q2:Y2"/>
    <mergeCell ref="F3:J3"/>
    <mergeCell ref="D4:L4"/>
    <mergeCell ref="A5:J5"/>
    <mergeCell ref="K5:K7"/>
    <mergeCell ref="L5:M7"/>
    <mergeCell ref="AN5:AN6"/>
    <mergeCell ref="A6:J6"/>
    <mergeCell ref="A10:A12"/>
    <mergeCell ref="B10:B12"/>
    <mergeCell ref="C10:H11"/>
    <mergeCell ref="I10:I12"/>
    <mergeCell ref="J10:J12"/>
    <mergeCell ref="K10:K12"/>
    <mergeCell ref="L10:L12"/>
    <mergeCell ref="M10:M12"/>
    <mergeCell ref="Z11:AC11"/>
    <mergeCell ref="AD11:AG11"/>
    <mergeCell ref="A14:O14"/>
    <mergeCell ref="A15:B15"/>
    <mergeCell ref="J15:J19"/>
    <mergeCell ref="K15:K19"/>
    <mergeCell ref="L15:L19"/>
    <mergeCell ref="M15:M19"/>
    <mergeCell ref="A16:B16"/>
    <mergeCell ref="A17:B17"/>
    <mergeCell ref="A18:B18"/>
    <mergeCell ref="A19:B19"/>
    <mergeCell ref="N10:N12"/>
    <mergeCell ref="O10:O12"/>
    <mergeCell ref="K20:K25"/>
    <mergeCell ref="L20:L25"/>
    <mergeCell ref="M20:M25"/>
    <mergeCell ref="N20:N25"/>
    <mergeCell ref="O20:O25"/>
    <mergeCell ref="N15:N19"/>
    <mergeCell ref="O15:O19"/>
    <mergeCell ref="A21:B21"/>
    <mergeCell ref="A22:B22"/>
    <mergeCell ref="A23:B23"/>
    <mergeCell ref="A24:B24"/>
    <mergeCell ref="A25:B25"/>
    <mergeCell ref="J26:J32"/>
    <mergeCell ref="A32:B32"/>
    <mergeCell ref="J20:J25"/>
    <mergeCell ref="O26:O30"/>
    <mergeCell ref="A27:B27"/>
    <mergeCell ref="A28:B28"/>
    <mergeCell ref="A29:B29"/>
    <mergeCell ref="A30:B30"/>
    <mergeCell ref="A31:B31"/>
    <mergeCell ref="K26:K32"/>
    <mergeCell ref="L26:L30"/>
    <mergeCell ref="M26:M30"/>
    <mergeCell ref="N26:N30"/>
    <mergeCell ref="L34:L40"/>
    <mergeCell ref="M34:M40"/>
    <mergeCell ref="N34:N40"/>
    <mergeCell ref="A35:B35"/>
    <mergeCell ref="A36:B36"/>
    <mergeCell ref="A37:B37"/>
    <mergeCell ref="A38:B38"/>
    <mergeCell ref="A39:B39"/>
    <mergeCell ref="I34:I40"/>
    <mergeCell ref="J34:J40"/>
    <mergeCell ref="K34:K40"/>
    <mergeCell ref="A40:B40"/>
    <mergeCell ref="I41:I45"/>
    <mergeCell ref="J41:J47"/>
    <mergeCell ref="K41:K45"/>
    <mergeCell ref="L41:L45"/>
    <mergeCell ref="M41:M45"/>
    <mergeCell ref="A46:B46"/>
    <mergeCell ref="A47:B47"/>
    <mergeCell ref="M48:M52"/>
    <mergeCell ref="N48:N52"/>
    <mergeCell ref="N41:N45"/>
    <mergeCell ref="O41:O45"/>
    <mergeCell ref="A42:B42"/>
    <mergeCell ref="A43:B43"/>
    <mergeCell ref="A44:B44"/>
    <mergeCell ref="A45:B45"/>
    <mergeCell ref="O48:O52"/>
    <mergeCell ref="A49:B49"/>
    <mergeCell ref="A50:B50"/>
    <mergeCell ref="A51:B51"/>
    <mergeCell ref="A52:B52"/>
    <mergeCell ref="A53:B53"/>
    <mergeCell ref="I48:I52"/>
    <mergeCell ref="J48:J54"/>
    <mergeCell ref="K48:K52"/>
    <mergeCell ref="L48:L52"/>
    <mergeCell ref="A54:B54"/>
    <mergeCell ref="I55:I59"/>
    <mergeCell ref="J55:J61"/>
    <mergeCell ref="K55:K61"/>
    <mergeCell ref="L55:L61"/>
    <mergeCell ref="M55:M61"/>
    <mergeCell ref="M62:M66"/>
    <mergeCell ref="N62:N66"/>
    <mergeCell ref="N55:N61"/>
    <mergeCell ref="O55:O61"/>
    <mergeCell ref="A56:B56"/>
    <mergeCell ref="A57:B57"/>
    <mergeCell ref="A58:B58"/>
    <mergeCell ref="A59:B59"/>
    <mergeCell ref="A60:B60"/>
    <mergeCell ref="A61:B61"/>
    <mergeCell ref="O62:O66"/>
    <mergeCell ref="A63:B63"/>
    <mergeCell ref="A64:B64"/>
    <mergeCell ref="A65:B65"/>
    <mergeCell ref="A66:B66"/>
    <mergeCell ref="A67:B67"/>
    <mergeCell ref="I62:I66"/>
    <mergeCell ref="J62:J66"/>
    <mergeCell ref="K62:K66"/>
    <mergeCell ref="L62:L66"/>
    <mergeCell ref="A68:B68"/>
    <mergeCell ref="I69:I73"/>
    <mergeCell ref="J69:J73"/>
    <mergeCell ref="K69:K73"/>
    <mergeCell ref="L69:L72"/>
    <mergeCell ref="M69:M73"/>
    <mergeCell ref="M76:M82"/>
    <mergeCell ref="N69:N73"/>
    <mergeCell ref="O69:O73"/>
    <mergeCell ref="A70:B70"/>
    <mergeCell ref="A71:B71"/>
    <mergeCell ref="A72:B72"/>
    <mergeCell ref="A73:B73"/>
    <mergeCell ref="A82:B82"/>
    <mergeCell ref="A74:B74"/>
    <mergeCell ref="A75:B75"/>
    <mergeCell ref="J76:J82"/>
    <mergeCell ref="K76:K82"/>
    <mergeCell ref="L76:L82"/>
    <mergeCell ref="L84:L90"/>
    <mergeCell ref="M84:M90"/>
    <mergeCell ref="N84:N90"/>
    <mergeCell ref="N76:N80"/>
    <mergeCell ref="O76:O82"/>
    <mergeCell ref="A77:B77"/>
    <mergeCell ref="A78:B78"/>
    <mergeCell ref="A79:B79"/>
    <mergeCell ref="A80:B80"/>
    <mergeCell ref="A81:B81"/>
    <mergeCell ref="O84:O90"/>
    <mergeCell ref="A85:B85"/>
    <mergeCell ref="A86:B86"/>
    <mergeCell ref="A87:B87"/>
    <mergeCell ref="A88:B88"/>
    <mergeCell ref="A89:B89"/>
    <mergeCell ref="A90:B90"/>
    <mergeCell ref="I84:I88"/>
    <mergeCell ref="J84:J90"/>
    <mergeCell ref="K84:K90"/>
    <mergeCell ref="N96:N97"/>
    <mergeCell ref="A97:B97"/>
    <mergeCell ref="I91:I95"/>
    <mergeCell ref="J91:J97"/>
    <mergeCell ref="K91:K97"/>
    <mergeCell ref="L91:L97"/>
    <mergeCell ref="M91:M97"/>
    <mergeCell ref="N91:N95"/>
    <mergeCell ref="K98:K104"/>
    <mergeCell ref="L98:L104"/>
    <mergeCell ref="M98:M104"/>
    <mergeCell ref="N98:N102"/>
    <mergeCell ref="O91:O97"/>
    <mergeCell ref="A92:B92"/>
    <mergeCell ref="A93:B93"/>
    <mergeCell ref="A94:B94"/>
    <mergeCell ref="A95:B95"/>
    <mergeCell ref="A96:B96"/>
    <mergeCell ref="O98:O104"/>
    <mergeCell ref="A99:B99"/>
    <mergeCell ref="A100:B100"/>
    <mergeCell ref="A101:B101"/>
    <mergeCell ref="A102:B102"/>
    <mergeCell ref="A103:B103"/>
    <mergeCell ref="N103:N104"/>
    <mergeCell ref="A104:B104"/>
    <mergeCell ref="I98:I102"/>
    <mergeCell ref="J98:J104"/>
    <mergeCell ref="A106:B106"/>
    <mergeCell ref="A107:B107"/>
    <mergeCell ref="A108:B108"/>
    <mergeCell ref="A109:B109"/>
    <mergeCell ref="A110:B110"/>
    <mergeCell ref="N110:N111"/>
    <mergeCell ref="A111:B111"/>
    <mergeCell ref="I105:I109"/>
    <mergeCell ref="J105:J111"/>
    <mergeCell ref="K105:K111"/>
    <mergeCell ref="J112:J118"/>
    <mergeCell ref="K112:K118"/>
    <mergeCell ref="L112:L118"/>
    <mergeCell ref="M112:M118"/>
    <mergeCell ref="N112:N116"/>
    <mergeCell ref="O105:O111"/>
    <mergeCell ref="L105:L111"/>
    <mergeCell ref="M105:M111"/>
    <mergeCell ref="N105:N109"/>
    <mergeCell ref="N119:N123"/>
    <mergeCell ref="O112:O118"/>
    <mergeCell ref="A113:B113"/>
    <mergeCell ref="A114:B114"/>
    <mergeCell ref="A115:B115"/>
    <mergeCell ref="A116:B116"/>
    <mergeCell ref="A117:B117"/>
    <mergeCell ref="N117:N118"/>
    <mergeCell ref="A118:B118"/>
    <mergeCell ref="I112:I116"/>
    <mergeCell ref="A125:B125"/>
    <mergeCell ref="I119:I123"/>
    <mergeCell ref="J119:J125"/>
    <mergeCell ref="K119:K125"/>
    <mergeCell ref="L119:L125"/>
    <mergeCell ref="M119:M125"/>
    <mergeCell ref="L126:L132"/>
    <mergeCell ref="M126:M132"/>
    <mergeCell ref="N126:N132"/>
    <mergeCell ref="O119:O125"/>
    <mergeCell ref="A120:B120"/>
    <mergeCell ref="A121:B121"/>
    <mergeCell ref="A122:B122"/>
    <mergeCell ref="A123:B123"/>
    <mergeCell ref="A124:B124"/>
    <mergeCell ref="N124:N125"/>
    <mergeCell ref="O126:O132"/>
    <mergeCell ref="A127:B127"/>
    <mergeCell ref="A128:B128"/>
    <mergeCell ref="A129:B129"/>
    <mergeCell ref="A130:B130"/>
    <mergeCell ref="A131:B131"/>
    <mergeCell ref="A132:B132"/>
    <mergeCell ref="I126:I132"/>
    <mergeCell ref="J126:J132"/>
    <mergeCell ref="K126:K132"/>
    <mergeCell ref="I133:I137"/>
    <mergeCell ref="J133:J139"/>
    <mergeCell ref="K133:K137"/>
    <mergeCell ref="N133:N137"/>
    <mergeCell ref="O133:O137"/>
    <mergeCell ref="A134:B134"/>
    <mergeCell ref="A135:B135"/>
    <mergeCell ref="A136:B136"/>
    <mergeCell ref="A137:B137"/>
    <mergeCell ref="A138:B138"/>
    <mergeCell ref="A139:B139"/>
    <mergeCell ref="J140:J146"/>
    <mergeCell ref="K140:K146"/>
    <mergeCell ref="L140:L146"/>
    <mergeCell ref="M140:M146"/>
    <mergeCell ref="N140:N144"/>
    <mergeCell ref="M148:M151"/>
    <mergeCell ref="N148:N152"/>
    <mergeCell ref="O140:O146"/>
    <mergeCell ref="A141:B141"/>
    <mergeCell ref="A142:B142"/>
    <mergeCell ref="A143:B143"/>
    <mergeCell ref="A144:B144"/>
    <mergeCell ref="A145:B145"/>
    <mergeCell ref="N145:N146"/>
    <mergeCell ref="A146:B146"/>
    <mergeCell ref="O148:O152"/>
    <mergeCell ref="A149:B149"/>
    <mergeCell ref="A150:B150"/>
    <mergeCell ref="A151:B151"/>
    <mergeCell ref="A152:B152"/>
    <mergeCell ref="A153:B153"/>
    <mergeCell ref="I148:I152"/>
    <mergeCell ref="J148:J152"/>
    <mergeCell ref="K148:K152"/>
    <mergeCell ref="L148:L151"/>
    <mergeCell ref="A154:B154"/>
    <mergeCell ref="I155:I159"/>
    <mergeCell ref="J155:J161"/>
    <mergeCell ref="K155:K159"/>
    <mergeCell ref="L155:L159"/>
    <mergeCell ref="M155:M159"/>
    <mergeCell ref="A160:B160"/>
    <mergeCell ref="A161:B161"/>
    <mergeCell ref="M162:M165"/>
    <mergeCell ref="N162:N166"/>
    <mergeCell ref="N155:N159"/>
    <mergeCell ref="O155:O159"/>
    <mergeCell ref="A156:B156"/>
    <mergeCell ref="A157:B157"/>
    <mergeCell ref="A158:B158"/>
    <mergeCell ref="A159:B159"/>
    <mergeCell ref="O162:O166"/>
    <mergeCell ref="A163:B163"/>
    <mergeCell ref="A164:B164"/>
    <mergeCell ref="A165:B165"/>
    <mergeCell ref="A166:B166"/>
    <mergeCell ref="A167:B167"/>
    <mergeCell ref="I162:I166"/>
    <mergeCell ref="J162:J168"/>
    <mergeCell ref="K162:K166"/>
    <mergeCell ref="L162:L165"/>
    <mergeCell ref="A168:B168"/>
    <mergeCell ref="I169:I173"/>
    <mergeCell ref="J169:J175"/>
    <mergeCell ref="K169:K173"/>
    <mergeCell ref="L169:L172"/>
    <mergeCell ref="M169:M172"/>
    <mergeCell ref="A174:B174"/>
    <mergeCell ref="A175:B175"/>
    <mergeCell ref="M176:M180"/>
    <mergeCell ref="N176:N180"/>
    <mergeCell ref="N169:N173"/>
    <mergeCell ref="O169:O173"/>
    <mergeCell ref="A170:B170"/>
    <mergeCell ref="A171:B171"/>
    <mergeCell ref="A172:B172"/>
    <mergeCell ref="A173:B173"/>
    <mergeCell ref="O176:O180"/>
    <mergeCell ref="A177:B177"/>
    <mergeCell ref="A178:B178"/>
    <mergeCell ref="A179:B179"/>
    <mergeCell ref="A180:B180"/>
    <mergeCell ref="A181:B181"/>
    <mergeCell ref="I176:I180"/>
    <mergeCell ref="J176:J180"/>
    <mergeCell ref="K176:K180"/>
    <mergeCell ref="L176:L180"/>
    <mergeCell ref="A182:B182"/>
    <mergeCell ref="I183:I187"/>
    <mergeCell ref="J183:J189"/>
    <mergeCell ref="K183:K187"/>
    <mergeCell ref="L183:L186"/>
    <mergeCell ref="M183:M186"/>
    <mergeCell ref="A188:B188"/>
    <mergeCell ref="A189:B189"/>
    <mergeCell ref="L190:L193"/>
    <mergeCell ref="M190:M193"/>
    <mergeCell ref="N190:N194"/>
    <mergeCell ref="N183:N187"/>
    <mergeCell ref="O183:O187"/>
    <mergeCell ref="A184:B184"/>
    <mergeCell ref="A185:B185"/>
    <mergeCell ref="A186:B186"/>
    <mergeCell ref="A187:B187"/>
    <mergeCell ref="A203:B203"/>
    <mergeCell ref="O190:O194"/>
    <mergeCell ref="A191:B191"/>
    <mergeCell ref="A192:B192"/>
    <mergeCell ref="A193:B193"/>
    <mergeCell ref="A194:B194"/>
    <mergeCell ref="A195:B195"/>
    <mergeCell ref="I190:I194"/>
    <mergeCell ref="J190:J196"/>
    <mergeCell ref="K190:K194"/>
    <mergeCell ref="M204:M207"/>
    <mergeCell ref="N204:N208"/>
    <mergeCell ref="A196:B196"/>
    <mergeCell ref="J197:J203"/>
    <mergeCell ref="K197:K201"/>
    <mergeCell ref="A198:B198"/>
    <mergeCell ref="A199:B199"/>
    <mergeCell ref="A200:B200"/>
    <mergeCell ref="A201:B201"/>
    <mergeCell ref="A202:B202"/>
    <mergeCell ref="O204:O208"/>
    <mergeCell ref="A205:B205"/>
    <mergeCell ref="A206:B206"/>
    <mergeCell ref="A207:B207"/>
    <mergeCell ref="A208:B208"/>
    <mergeCell ref="A209:B209"/>
    <mergeCell ref="I204:I208"/>
    <mergeCell ref="J204:J208"/>
    <mergeCell ref="K204:K208"/>
    <mergeCell ref="L204:L207"/>
    <mergeCell ref="A210:B210"/>
    <mergeCell ref="I211:I215"/>
    <mergeCell ref="J211:J215"/>
    <mergeCell ref="K211:K215"/>
    <mergeCell ref="L211:L214"/>
    <mergeCell ref="M211:M214"/>
    <mergeCell ref="N211:N215"/>
    <mergeCell ref="O211:O215"/>
    <mergeCell ref="A212:B212"/>
    <mergeCell ref="A213:B213"/>
    <mergeCell ref="A214:B214"/>
    <mergeCell ref="A215:B215"/>
    <mergeCell ref="A216:B216"/>
    <mergeCell ref="A217:B217"/>
    <mergeCell ref="I218:I222"/>
    <mergeCell ref="J218:J224"/>
    <mergeCell ref="K218:K224"/>
    <mergeCell ref="L218:L224"/>
    <mergeCell ref="A219:B219"/>
    <mergeCell ref="A220:B220"/>
    <mergeCell ref="A221:B221"/>
    <mergeCell ref="A222:B222"/>
    <mergeCell ref="A223:B223"/>
    <mergeCell ref="N223:N224"/>
    <mergeCell ref="A224:B224"/>
    <mergeCell ref="L225:L231"/>
    <mergeCell ref="M225:M231"/>
    <mergeCell ref="N225:N231"/>
    <mergeCell ref="M218:M224"/>
    <mergeCell ref="N218:N222"/>
    <mergeCell ref="O218:O224"/>
    <mergeCell ref="O225:O231"/>
    <mergeCell ref="A226:B226"/>
    <mergeCell ref="A227:B227"/>
    <mergeCell ref="A228:B228"/>
    <mergeCell ref="A229:B229"/>
    <mergeCell ref="A230:B230"/>
    <mergeCell ref="A231:B231"/>
    <mergeCell ref="I225:I229"/>
    <mergeCell ref="J225:J231"/>
    <mergeCell ref="K225:K231"/>
    <mergeCell ref="I232:I236"/>
    <mergeCell ref="J232:J236"/>
    <mergeCell ref="K232:K236"/>
    <mergeCell ref="L232:L236"/>
    <mergeCell ref="M232:M236"/>
    <mergeCell ref="N232:N236"/>
    <mergeCell ref="O232:O241"/>
    <mergeCell ref="A233:B233"/>
    <mergeCell ref="A234:B234"/>
    <mergeCell ref="A235:B235"/>
    <mergeCell ref="A236:B236"/>
    <mergeCell ref="I237:I241"/>
    <mergeCell ref="J237:J241"/>
    <mergeCell ref="K237:K241"/>
    <mergeCell ref="L237:L241"/>
    <mergeCell ref="M237:M241"/>
    <mergeCell ref="N237:N241"/>
    <mergeCell ref="A238:B238"/>
    <mergeCell ref="A239:B239"/>
    <mergeCell ref="A240:B240"/>
    <mergeCell ref="A241:B241"/>
    <mergeCell ref="J242:J246"/>
    <mergeCell ref="K242:K246"/>
    <mergeCell ref="L242:L246"/>
    <mergeCell ref="M242:M246"/>
    <mergeCell ref="L247:L251"/>
    <mergeCell ref="M247:M251"/>
    <mergeCell ref="N247:N251"/>
    <mergeCell ref="O247:O251"/>
    <mergeCell ref="O242:O246"/>
    <mergeCell ref="A243:B243"/>
    <mergeCell ref="N243:N246"/>
    <mergeCell ref="A244:B244"/>
    <mergeCell ref="A245:B245"/>
    <mergeCell ref="A246:B246"/>
    <mergeCell ref="A248:B248"/>
    <mergeCell ref="A249:B249"/>
    <mergeCell ref="A250:B250"/>
    <mergeCell ref="A251:B251"/>
    <mergeCell ref="J252:J256"/>
    <mergeCell ref="K252:K256"/>
    <mergeCell ref="J247:J251"/>
    <mergeCell ref="K247:K251"/>
    <mergeCell ref="L252:L256"/>
    <mergeCell ref="M252:M256"/>
    <mergeCell ref="N252:N256"/>
    <mergeCell ref="O252:O256"/>
    <mergeCell ref="A253:B253"/>
    <mergeCell ref="A254:B254"/>
    <mergeCell ref="A255:B255"/>
    <mergeCell ref="A256:B256"/>
    <mergeCell ref="A257:B257"/>
    <mergeCell ref="A258:B258"/>
    <mergeCell ref="I259:I263"/>
    <mergeCell ref="J259:J263"/>
    <mergeCell ref="K259:K263"/>
    <mergeCell ref="L259:L262"/>
    <mergeCell ref="M259:M262"/>
    <mergeCell ref="N259:N263"/>
    <mergeCell ref="O259:O263"/>
    <mergeCell ref="A260:B260"/>
    <mergeCell ref="A261:B261"/>
    <mergeCell ref="A262:B262"/>
    <mergeCell ref="A263:B263"/>
    <mergeCell ref="A264:B264"/>
    <mergeCell ref="A265:B265"/>
    <mergeCell ref="I266:I270"/>
    <mergeCell ref="J266:J272"/>
    <mergeCell ref="K266:K270"/>
    <mergeCell ref="L266:L269"/>
    <mergeCell ref="A271:B271"/>
    <mergeCell ref="A272:B272"/>
    <mergeCell ref="M273:M276"/>
    <mergeCell ref="N273:N277"/>
    <mergeCell ref="M266:M269"/>
    <mergeCell ref="N266:N270"/>
    <mergeCell ref="O266:O270"/>
    <mergeCell ref="A267:B267"/>
    <mergeCell ref="A268:B268"/>
    <mergeCell ref="A269:B269"/>
    <mergeCell ref="A270:B270"/>
    <mergeCell ref="O273:O277"/>
    <mergeCell ref="A274:B274"/>
    <mergeCell ref="A275:B275"/>
    <mergeCell ref="A276:B276"/>
    <mergeCell ref="A277:B277"/>
    <mergeCell ref="A278:B278"/>
    <mergeCell ref="I273:I277"/>
    <mergeCell ref="J273:J279"/>
    <mergeCell ref="K273:K277"/>
    <mergeCell ref="L273:L276"/>
    <mergeCell ref="A279:B279"/>
    <mergeCell ref="I280:I284"/>
    <mergeCell ref="J280:J286"/>
    <mergeCell ref="K280:K284"/>
    <mergeCell ref="L280:L283"/>
    <mergeCell ref="M280:M283"/>
    <mergeCell ref="A285:B285"/>
    <mergeCell ref="A286:B286"/>
    <mergeCell ref="N287:N293"/>
    <mergeCell ref="N280:N284"/>
    <mergeCell ref="O280:O284"/>
    <mergeCell ref="A281:B281"/>
    <mergeCell ref="A282:B282"/>
    <mergeCell ref="A283:B283"/>
    <mergeCell ref="A284:B284"/>
    <mergeCell ref="O287:O291"/>
    <mergeCell ref="A288:B288"/>
    <mergeCell ref="A289:B289"/>
    <mergeCell ref="A290:B290"/>
    <mergeCell ref="A291:B291"/>
    <mergeCell ref="A292:B292"/>
    <mergeCell ref="I287:I291"/>
    <mergeCell ref="J287:J293"/>
    <mergeCell ref="K287:K293"/>
    <mergeCell ref="L287:L293"/>
    <mergeCell ref="A293:B293"/>
    <mergeCell ref="I294:I298"/>
    <mergeCell ref="J294:J298"/>
    <mergeCell ref="K294:K298"/>
    <mergeCell ref="L294:L297"/>
    <mergeCell ref="M294:M297"/>
    <mergeCell ref="M287:M293"/>
    <mergeCell ref="N294:N298"/>
    <mergeCell ref="O294:O298"/>
    <mergeCell ref="A295:B295"/>
    <mergeCell ref="A296:B296"/>
    <mergeCell ref="A297:B297"/>
    <mergeCell ref="A298:B298"/>
    <mergeCell ref="A299:B299"/>
    <mergeCell ref="A300:B300"/>
    <mergeCell ref="I301:I305"/>
    <mergeCell ref="J301:J307"/>
    <mergeCell ref="K301:K305"/>
    <mergeCell ref="L301:L304"/>
    <mergeCell ref="A306:B306"/>
    <mergeCell ref="A307:B307"/>
    <mergeCell ref="M308:M311"/>
    <mergeCell ref="N308:N312"/>
    <mergeCell ref="M301:M304"/>
    <mergeCell ref="N301:N305"/>
    <mergeCell ref="O301:O305"/>
    <mergeCell ref="A302:B302"/>
    <mergeCell ref="A303:B303"/>
    <mergeCell ref="A304:B304"/>
    <mergeCell ref="A305:B305"/>
    <mergeCell ref="O308:O312"/>
    <mergeCell ref="A309:B309"/>
    <mergeCell ref="A310:B310"/>
    <mergeCell ref="A311:B311"/>
    <mergeCell ref="A312:B312"/>
    <mergeCell ref="A313:B313"/>
    <mergeCell ref="I308:I312"/>
    <mergeCell ref="J308:J314"/>
    <mergeCell ref="K308:K312"/>
    <mergeCell ref="L308:L311"/>
    <mergeCell ref="A314:B314"/>
    <mergeCell ref="J315:J319"/>
    <mergeCell ref="K315:K319"/>
    <mergeCell ref="L315:L319"/>
    <mergeCell ref="M315:M319"/>
    <mergeCell ref="N315:N319"/>
    <mergeCell ref="O315:O319"/>
    <mergeCell ref="A316:B316"/>
    <mergeCell ref="A317:B317"/>
    <mergeCell ref="A318:B318"/>
    <mergeCell ref="A319:B319"/>
    <mergeCell ref="A320:B320"/>
    <mergeCell ref="A321:B321"/>
    <mergeCell ref="I324:I328"/>
    <mergeCell ref="J324:J330"/>
    <mergeCell ref="K324:K328"/>
    <mergeCell ref="L324:L327"/>
    <mergeCell ref="M324:M327"/>
    <mergeCell ref="A329:B329"/>
    <mergeCell ref="A330:B330"/>
    <mergeCell ref="M331:M334"/>
    <mergeCell ref="N331:N335"/>
    <mergeCell ref="N324:N328"/>
    <mergeCell ref="O324:O328"/>
    <mergeCell ref="A325:B325"/>
    <mergeCell ref="A326:B326"/>
    <mergeCell ref="A327:B327"/>
    <mergeCell ref="A328:B328"/>
    <mergeCell ref="O331:O335"/>
    <mergeCell ref="A332:B332"/>
    <mergeCell ref="A333:B333"/>
    <mergeCell ref="A334:B334"/>
    <mergeCell ref="A335:B335"/>
    <mergeCell ref="A336:B336"/>
    <mergeCell ref="I331:I335"/>
    <mergeCell ref="J331:J335"/>
    <mergeCell ref="K331:K335"/>
    <mergeCell ref="L331:L334"/>
    <mergeCell ref="A337:B337"/>
    <mergeCell ref="I338:I342"/>
    <mergeCell ref="J338:J344"/>
    <mergeCell ref="K338:K342"/>
    <mergeCell ref="L338:L342"/>
    <mergeCell ref="M338:M342"/>
    <mergeCell ref="A343:B343"/>
    <mergeCell ref="A344:B344"/>
    <mergeCell ref="M345:M348"/>
    <mergeCell ref="N345:N349"/>
    <mergeCell ref="N338:N342"/>
    <mergeCell ref="O338:O342"/>
    <mergeCell ref="A339:B339"/>
    <mergeCell ref="A340:B340"/>
    <mergeCell ref="A341:B341"/>
    <mergeCell ref="A342:B342"/>
    <mergeCell ref="O345:O349"/>
    <mergeCell ref="A346:B346"/>
    <mergeCell ref="A347:B347"/>
    <mergeCell ref="A348:B348"/>
    <mergeCell ref="A349:B349"/>
    <mergeCell ref="A350:B350"/>
    <mergeCell ref="I345:I349"/>
    <mergeCell ref="J345:J351"/>
    <mergeCell ref="K345:K349"/>
    <mergeCell ref="L345:L348"/>
    <mergeCell ref="A351:B351"/>
    <mergeCell ref="I352:I356"/>
    <mergeCell ref="J352:J358"/>
    <mergeCell ref="K352:K356"/>
    <mergeCell ref="L352:L355"/>
    <mergeCell ref="M352:M355"/>
    <mergeCell ref="A357:B357"/>
    <mergeCell ref="A358:B358"/>
    <mergeCell ref="M359:M362"/>
    <mergeCell ref="N359:N363"/>
    <mergeCell ref="N352:N356"/>
    <mergeCell ref="O352:O356"/>
    <mergeCell ref="A353:B353"/>
    <mergeCell ref="A354:B354"/>
    <mergeCell ref="A355:B355"/>
    <mergeCell ref="A356:B356"/>
    <mergeCell ref="O359:O363"/>
    <mergeCell ref="A360:B360"/>
    <mergeCell ref="A361:B361"/>
    <mergeCell ref="A362:B362"/>
    <mergeCell ref="A363:B363"/>
    <mergeCell ref="A364:B364"/>
    <mergeCell ref="I359:I363"/>
    <mergeCell ref="J359:J365"/>
    <mergeCell ref="K359:K363"/>
    <mergeCell ref="L359:L362"/>
    <mergeCell ref="A365:B365"/>
    <mergeCell ref="J366:J370"/>
    <mergeCell ref="K366:K370"/>
    <mergeCell ref="L366:L370"/>
    <mergeCell ref="M366:M370"/>
    <mergeCell ref="N366:N370"/>
    <mergeCell ref="O366:O370"/>
    <mergeCell ref="A367:B367"/>
    <mergeCell ref="A368:B368"/>
    <mergeCell ref="A369:B369"/>
    <mergeCell ref="A370:B370"/>
    <mergeCell ref="A371:B371"/>
    <mergeCell ref="A372:B372"/>
    <mergeCell ref="I373:I377"/>
    <mergeCell ref="J373:J379"/>
    <mergeCell ref="K373:K377"/>
    <mergeCell ref="L373:L376"/>
    <mergeCell ref="M373:M376"/>
    <mergeCell ref="A378:B378"/>
    <mergeCell ref="A379:B379"/>
    <mergeCell ref="M380:M383"/>
    <mergeCell ref="N380:N384"/>
    <mergeCell ref="N373:N377"/>
    <mergeCell ref="O373:O377"/>
    <mergeCell ref="A374:B374"/>
    <mergeCell ref="A375:B375"/>
    <mergeCell ref="A376:B376"/>
    <mergeCell ref="A377:B377"/>
    <mergeCell ref="O380:O384"/>
    <mergeCell ref="A381:B381"/>
    <mergeCell ref="A382:B382"/>
    <mergeCell ref="A383:B383"/>
    <mergeCell ref="A384:B384"/>
    <mergeCell ref="A385:B385"/>
    <mergeCell ref="I380:I384"/>
    <mergeCell ref="J380:J386"/>
    <mergeCell ref="K380:K384"/>
    <mergeCell ref="L380:L383"/>
    <mergeCell ref="A386:B386"/>
    <mergeCell ref="I387:I391"/>
    <mergeCell ref="J387:J393"/>
    <mergeCell ref="K387:K391"/>
    <mergeCell ref="L387:L391"/>
    <mergeCell ref="M387:M391"/>
    <mergeCell ref="A392:B392"/>
    <mergeCell ref="A393:B393"/>
    <mergeCell ref="M394:M398"/>
    <mergeCell ref="N394:N398"/>
    <mergeCell ref="N387:N391"/>
    <mergeCell ref="O387:O391"/>
    <mergeCell ref="A388:B388"/>
    <mergeCell ref="A389:B389"/>
    <mergeCell ref="A390:B390"/>
    <mergeCell ref="A391:B391"/>
    <mergeCell ref="O394:O398"/>
    <mergeCell ref="A395:B395"/>
    <mergeCell ref="A396:B396"/>
    <mergeCell ref="A397:B397"/>
    <mergeCell ref="A398:B398"/>
    <mergeCell ref="A399:B399"/>
    <mergeCell ref="I394:I398"/>
    <mergeCell ref="J394:J400"/>
    <mergeCell ref="K394:K398"/>
    <mergeCell ref="L394:L398"/>
    <mergeCell ref="A400:B400"/>
    <mergeCell ref="I401:I405"/>
    <mergeCell ref="J401:J405"/>
    <mergeCell ref="K401:K405"/>
    <mergeCell ref="L401:L404"/>
    <mergeCell ref="M401:M404"/>
    <mergeCell ref="N401:N405"/>
    <mergeCell ref="O401:O405"/>
    <mergeCell ref="A402:B402"/>
    <mergeCell ref="A403:B403"/>
    <mergeCell ref="A404:B404"/>
    <mergeCell ref="A405:B405"/>
    <mergeCell ref="A406:B406"/>
    <mergeCell ref="A407:B407"/>
    <mergeCell ref="I408:I412"/>
    <mergeCell ref="J408:J412"/>
    <mergeCell ref="K408:K412"/>
    <mergeCell ref="L408:L412"/>
    <mergeCell ref="M408:M412"/>
    <mergeCell ref="N408:N412"/>
    <mergeCell ref="O408:O412"/>
    <mergeCell ref="A409:B409"/>
    <mergeCell ref="A410:B410"/>
    <mergeCell ref="A411:B411"/>
    <mergeCell ref="A412:B412"/>
    <mergeCell ref="A413:B413"/>
    <mergeCell ref="A414:B414"/>
    <mergeCell ref="I415:I419"/>
    <mergeCell ref="J415:J421"/>
    <mergeCell ref="K415:K419"/>
    <mergeCell ref="L415:L419"/>
    <mergeCell ref="A420:B420"/>
    <mergeCell ref="A421:B421"/>
    <mergeCell ref="M422:M425"/>
    <mergeCell ref="N422:N426"/>
    <mergeCell ref="M415:M419"/>
    <mergeCell ref="N415:N419"/>
    <mergeCell ref="O415:O419"/>
    <mergeCell ref="A416:B416"/>
    <mergeCell ref="A417:B417"/>
    <mergeCell ref="A418:B418"/>
    <mergeCell ref="A419:B419"/>
    <mergeCell ref="O422:O426"/>
    <mergeCell ref="A423:B423"/>
    <mergeCell ref="A424:B424"/>
    <mergeCell ref="A425:B425"/>
    <mergeCell ref="A426:B426"/>
    <mergeCell ref="A427:B427"/>
    <mergeCell ref="I422:I426"/>
    <mergeCell ref="J422:J428"/>
    <mergeCell ref="K422:K426"/>
    <mergeCell ref="L422:L425"/>
    <mergeCell ref="A428:B428"/>
    <mergeCell ref="J429:J434"/>
    <mergeCell ref="K429:K433"/>
    <mergeCell ref="L429:L433"/>
    <mergeCell ref="M429:M433"/>
    <mergeCell ref="N429:N434"/>
    <mergeCell ref="O429:O434"/>
    <mergeCell ref="A430:B430"/>
    <mergeCell ref="A431:B431"/>
    <mergeCell ref="A432:B432"/>
    <mergeCell ref="A433:B433"/>
    <mergeCell ref="A434:B434"/>
    <mergeCell ref="A435:B435"/>
    <mergeCell ref="I436:I440"/>
    <mergeCell ref="J436:J440"/>
    <mergeCell ref="K436:K440"/>
    <mergeCell ref="L436:L440"/>
    <mergeCell ref="M436:M440"/>
    <mergeCell ref="N436:N440"/>
    <mergeCell ref="O436:O440"/>
    <mergeCell ref="A437:B437"/>
    <mergeCell ref="A438:B438"/>
    <mergeCell ref="A439:B439"/>
    <mergeCell ref="A440:B440"/>
    <mergeCell ref="A441:B441"/>
    <mergeCell ref="A442:B442"/>
    <mergeCell ref="J443:J447"/>
    <mergeCell ref="K443:K447"/>
    <mergeCell ref="L443:L447"/>
    <mergeCell ref="M443:M447"/>
    <mergeCell ref="N443:N447"/>
    <mergeCell ref="O443:O447"/>
    <mergeCell ref="A444:B444"/>
    <mergeCell ref="A445:B445"/>
    <mergeCell ref="A446:B446"/>
    <mergeCell ref="A447:B447"/>
    <mergeCell ref="N455:N459"/>
    <mergeCell ref="O455:O459"/>
    <mergeCell ref="J449:J453"/>
    <mergeCell ref="N449:N453"/>
    <mergeCell ref="O449:O453"/>
    <mergeCell ref="A450:B450"/>
    <mergeCell ref="A451:B451"/>
    <mergeCell ref="A452:B452"/>
    <mergeCell ref="A453:B453"/>
    <mergeCell ref="J463:J467"/>
    <mergeCell ref="K463:K467"/>
    <mergeCell ref="J455:J459"/>
    <mergeCell ref="K455:K459"/>
    <mergeCell ref="L455:L459"/>
    <mergeCell ref="M455:M459"/>
    <mergeCell ref="A464:B464"/>
    <mergeCell ref="A465:B465"/>
    <mergeCell ref="A466:B466"/>
    <mergeCell ref="A467:B467"/>
    <mergeCell ref="A456:B456"/>
    <mergeCell ref="A457:B457"/>
    <mergeCell ref="A458:B458"/>
    <mergeCell ref="A459:B459"/>
    <mergeCell ref="N472:N476"/>
    <mergeCell ref="O472:O476"/>
    <mergeCell ref="L463:L467"/>
    <mergeCell ref="M463:M467"/>
    <mergeCell ref="N463:N467"/>
    <mergeCell ref="O463:O467"/>
    <mergeCell ref="J480:J484"/>
    <mergeCell ref="K480:K484"/>
    <mergeCell ref="J472:J476"/>
    <mergeCell ref="K472:K476"/>
    <mergeCell ref="L472:L476"/>
    <mergeCell ref="M472:M476"/>
    <mergeCell ref="A481:B481"/>
    <mergeCell ref="A482:B482"/>
    <mergeCell ref="A483:B483"/>
    <mergeCell ref="A484:B484"/>
    <mergeCell ref="A473:B473"/>
    <mergeCell ref="A474:B474"/>
    <mergeCell ref="A475:B475"/>
    <mergeCell ref="A476:B476"/>
    <mergeCell ref="L489:L493"/>
    <mergeCell ref="M489:M493"/>
    <mergeCell ref="N489:N493"/>
    <mergeCell ref="O489:O493"/>
    <mergeCell ref="L480:L484"/>
    <mergeCell ref="M480:M484"/>
    <mergeCell ref="N480:N484"/>
    <mergeCell ref="O480:O484"/>
    <mergeCell ref="A490:B490"/>
    <mergeCell ref="A491:B491"/>
    <mergeCell ref="A492:B492"/>
    <mergeCell ref="A493:B493"/>
    <mergeCell ref="J495:J499"/>
    <mergeCell ref="K495:K499"/>
    <mergeCell ref="J489:J493"/>
    <mergeCell ref="K489:K493"/>
    <mergeCell ref="L495:L499"/>
    <mergeCell ref="M495:M499"/>
    <mergeCell ref="N495:N499"/>
    <mergeCell ref="O495:O499"/>
    <mergeCell ref="A496:B496"/>
    <mergeCell ref="A497:B497"/>
    <mergeCell ref="A498:B498"/>
    <mergeCell ref="A499:B499"/>
    <mergeCell ref="A511:B511"/>
    <mergeCell ref="A512:B512"/>
    <mergeCell ref="A513:B513"/>
    <mergeCell ref="A514:B514"/>
    <mergeCell ref="J502:J506"/>
    <mergeCell ref="A503:B503"/>
    <mergeCell ref="A504:B504"/>
    <mergeCell ref="A505:B505"/>
    <mergeCell ref="A506:B506"/>
    <mergeCell ref="J510:J514"/>
    <mergeCell ref="K517:K521"/>
    <mergeCell ref="L517:L521"/>
    <mergeCell ref="M517:M521"/>
    <mergeCell ref="N517:N521"/>
    <mergeCell ref="O517:O521"/>
    <mergeCell ref="K510:K514"/>
    <mergeCell ref="L510:L514"/>
    <mergeCell ref="M510:M514"/>
    <mergeCell ref="N510:N514"/>
    <mergeCell ref="O510:O514"/>
    <mergeCell ref="A518:B518"/>
    <mergeCell ref="A519:B519"/>
    <mergeCell ref="A520:B520"/>
    <mergeCell ref="A521:B521"/>
    <mergeCell ref="I522:I526"/>
    <mergeCell ref="J522:J526"/>
    <mergeCell ref="J517:J521"/>
    <mergeCell ref="K522:K526"/>
    <mergeCell ref="L522:L526"/>
    <mergeCell ref="M522:M526"/>
    <mergeCell ref="N522:N526"/>
    <mergeCell ref="O522:O526"/>
    <mergeCell ref="A523:B523"/>
    <mergeCell ref="A524:B524"/>
    <mergeCell ref="A525:B525"/>
    <mergeCell ref="A526:B526"/>
    <mergeCell ref="N535:N539"/>
    <mergeCell ref="O535:O539"/>
    <mergeCell ref="A527:B527"/>
    <mergeCell ref="A528:B528"/>
    <mergeCell ref="J529:J533"/>
    <mergeCell ref="A530:B530"/>
    <mergeCell ref="A531:B531"/>
    <mergeCell ref="A532:B532"/>
    <mergeCell ref="A533:B533"/>
    <mergeCell ref="J540:J544"/>
    <mergeCell ref="K540:K544"/>
    <mergeCell ref="J535:J539"/>
    <mergeCell ref="K535:K539"/>
    <mergeCell ref="L535:L539"/>
    <mergeCell ref="M535:M539"/>
    <mergeCell ref="A541:B541"/>
    <mergeCell ref="A542:B542"/>
    <mergeCell ref="A543:B543"/>
    <mergeCell ref="A544:B544"/>
    <mergeCell ref="A536:B536"/>
    <mergeCell ref="A537:B537"/>
    <mergeCell ref="A538:B538"/>
    <mergeCell ref="A539:B539"/>
    <mergeCell ref="N547:N551"/>
    <mergeCell ref="O547:O551"/>
    <mergeCell ref="L540:L544"/>
    <mergeCell ref="M540:M544"/>
    <mergeCell ref="N540:N544"/>
    <mergeCell ref="O540:O544"/>
    <mergeCell ref="K554:K558"/>
    <mergeCell ref="L554:L558"/>
    <mergeCell ref="J547:J551"/>
    <mergeCell ref="K547:K551"/>
    <mergeCell ref="L547:L551"/>
    <mergeCell ref="M547:M551"/>
    <mergeCell ref="A555:B555"/>
    <mergeCell ref="A556:B556"/>
    <mergeCell ref="A557:B557"/>
    <mergeCell ref="A558:B558"/>
    <mergeCell ref="A548:B548"/>
    <mergeCell ref="A549:B549"/>
    <mergeCell ref="A550:B550"/>
    <mergeCell ref="A551:B551"/>
    <mergeCell ref="N560:N564"/>
    <mergeCell ref="O560:O564"/>
    <mergeCell ref="M566:M571"/>
    <mergeCell ref="N566:N571"/>
    <mergeCell ref="O566:O571"/>
    <mergeCell ref="M554:M558"/>
    <mergeCell ref="N554:N558"/>
    <mergeCell ref="O554:O558"/>
    <mergeCell ref="A561:B561"/>
    <mergeCell ref="A562:B562"/>
    <mergeCell ref="A563:B563"/>
    <mergeCell ref="A564:B564"/>
    <mergeCell ref="K566:K571"/>
    <mergeCell ref="L566:L571"/>
    <mergeCell ref="A567:B567"/>
    <mergeCell ref="A568:B568"/>
    <mergeCell ref="A569:B569"/>
    <mergeCell ref="A570:B570"/>
    <mergeCell ref="A571:B571"/>
    <mergeCell ref="I573:I576"/>
    <mergeCell ref="J573:J576"/>
    <mergeCell ref="K573:K576"/>
    <mergeCell ref="L573:L576"/>
    <mergeCell ref="M573:M576"/>
    <mergeCell ref="J560:J571"/>
    <mergeCell ref="K560:K564"/>
    <mergeCell ref="L560:L564"/>
    <mergeCell ref="M560:M564"/>
    <mergeCell ref="N573:N576"/>
    <mergeCell ref="O573:O576"/>
    <mergeCell ref="A574:B574"/>
    <mergeCell ref="A575:B575"/>
    <mergeCell ref="A576:B576"/>
    <mergeCell ref="A577:B577"/>
    <mergeCell ref="A578:B578"/>
    <mergeCell ref="J579:J583"/>
    <mergeCell ref="K579:K582"/>
    <mergeCell ref="L579:L582"/>
    <mergeCell ref="M579:M582"/>
    <mergeCell ref="N579:N582"/>
    <mergeCell ref="A588:B588"/>
    <mergeCell ref="A589:B589"/>
    <mergeCell ref="A590:B590"/>
    <mergeCell ref="A591:B591"/>
    <mergeCell ref="O579:O582"/>
    <mergeCell ref="A580:B580"/>
    <mergeCell ref="A581:B581"/>
    <mergeCell ref="A582:B582"/>
    <mergeCell ref="A583:B583"/>
    <mergeCell ref="I587:I591"/>
    <mergeCell ref="J594:J598"/>
    <mergeCell ref="K594:K598"/>
    <mergeCell ref="L594:L598"/>
    <mergeCell ref="M594:M598"/>
    <mergeCell ref="N587:N591"/>
    <mergeCell ref="O587:O591"/>
    <mergeCell ref="J587:J591"/>
    <mergeCell ref="K587:K591"/>
    <mergeCell ref="L587:L590"/>
    <mergeCell ref="M587:M590"/>
    <mergeCell ref="A595:B595"/>
    <mergeCell ref="A596:B596"/>
    <mergeCell ref="A597:B597"/>
    <mergeCell ref="A598:B598"/>
    <mergeCell ref="A592:B592"/>
    <mergeCell ref="A593:B593"/>
    <mergeCell ref="L599:L602"/>
    <mergeCell ref="M599:M602"/>
    <mergeCell ref="N599:N602"/>
    <mergeCell ref="O599:O602"/>
    <mergeCell ref="N594:N598"/>
    <mergeCell ref="O594:O598"/>
    <mergeCell ref="A600:B600"/>
    <mergeCell ref="A601:B601"/>
    <mergeCell ref="A602:B602"/>
    <mergeCell ref="A603:B603"/>
    <mergeCell ref="J604:J609"/>
    <mergeCell ref="K604:K609"/>
    <mergeCell ref="J599:J603"/>
    <mergeCell ref="K599:K602"/>
    <mergeCell ref="L604:L609"/>
    <mergeCell ref="M604:M609"/>
    <mergeCell ref="N604:N609"/>
    <mergeCell ref="O604:O609"/>
    <mergeCell ref="A605:B605"/>
    <mergeCell ref="A606:B606"/>
    <mergeCell ref="A607:B607"/>
    <mergeCell ref="A608:B608"/>
    <mergeCell ref="A609:B609"/>
    <mergeCell ref="I610:I614"/>
    <mergeCell ref="J610:J614"/>
    <mergeCell ref="K610:K614"/>
    <mergeCell ref="L610:L614"/>
    <mergeCell ref="M610:M614"/>
    <mergeCell ref="N610:N614"/>
    <mergeCell ref="O610:O614"/>
    <mergeCell ref="A611:B611"/>
    <mergeCell ref="A612:B612"/>
    <mergeCell ref="A613:B613"/>
    <mergeCell ref="A614:B614"/>
    <mergeCell ref="I615:I619"/>
    <mergeCell ref="J615:J619"/>
    <mergeCell ref="K615:K619"/>
    <mergeCell ref="N615:N619"/>
    <mergeCell ref="O615:O619"/>
    <mergeCell ref="A616:B616"/>
    <mergeCell ref="A617:B617"/>
    <mergeCell ref="A618:B618"/>
    <mergeCell ref="A619:B619"/>
    <mergeCell ref="I621:I625"/>
    <mergeCell ref="J621:J625"/>
    <mergeCell ref="K621:K625"/>
    <mergeCell ref="N621:N625"/>
    <mergeCell ref="O621:O625"/>
    <mergeCell ref="A622:B622"/>
    <mergeCell ref="A623:B623"/>
    <mergeCell ref="A624:B624"/>
    <mergeCell ref="A625:B625"/>
    <mergeCell ref="A628:B628"/>
    <mergeCell ref="J629:J635"/>
    <mergeCell ref="K629:K635"/>
    <mergeCell ref="L629:L635"/>
    <mergeCell ref="M629:M635"/>
    <mergeCell ref="N629:N633"/>
    <mergeCell ref="O629:O635"/>
    <mergeCell ref="A630:B630"/>
    <mergeCell ref="A631:B631"/>
    <mergeCell ref="A632:B632"/>
    <mergeCell ref="A633:B633"/>
    <mergeCell ref="A634:B634"/>
    <mergeCell ref="N634:N635"/>
    <mergeCell ref="A635:B635"/>
    <mergeCell ref="I636:I640"/>
    <mergeCell ref="J636:J642"/>
    <mergeCell ref="K636:K642"/>
    <mergeCell ref="L636:L642"/>
    <mergeCell ref="M636:M642"/>
    <mergeCell ref="N636:N642"/>
    <mergeCell ref="M643:M649"/>
    <mergeCell ref="N643:N647"/>
    <mergeCell ref="O643:O649"/>
    <mergeCell ref="O636:O642"/>
    <mergeCell ref="A637:B637"/>
    <mergeCell ref="A638:B638"/>
    <mergeCell ref="A639:B639"/>
    <mergeCell ref="A640:B640"/>
    <mergeCell ref="A641:B641"/>
    <mergeCell ref="A642:B642"/>
    <mergeCell ref="A644:B644"/>
    <mergeCell ref="A645:B645"/>
    <mergeCell ref="A646:B646"/>
    <mergeCell ref="A647:B647"/>
    <mergeCell ref="A648:B648"/>
    <mergeCell ref="N648:N649"/>
    <mergeCell ref="A649:B649"/>
    <mergeCell ref="J643:J649"/>
    <mergeCell ref="K643:K649"/>
    <mergeCell ref="L643:L649"/>
    <mergeCell ref="I650:I654"/>
    <mergeCell ref="J650:J656"/>
    <mergeCell ref="K650:K656"/>
    <mergeCell ref="N650:N654"/>
    <mergeCell ref="O650:O656"/>
    <mergeCell ref="A651:B651"/>
    <mergeCell ref="L651:L656"/>
    <mergeCell ref="M651:M656"/>
    <mergeCell ref="A652:B652"/>
    <mergeCell ref="A653:B653"/>
    <mergeCell ref="A654:B654"/>
    <mergeCell ref="A655:B655"/>
    <mergeCell ref="N655:N656"/>
    <mergeCell ref="A656:B656"/>
    <mergeCell ref="A657:B657"/>
    <mergeCell ref="J658:J662"/>
    <mergeCell ref="K658:K662"/>
    <mergeCell ref="L658:L662"/>
    <mergeCell ref="M658:M662"/>
    <mergeCell ref="N658:N662"/>
    <mergeCell ref="O658:O662"/>
    <mergeCell ref="A659:B659"/>
    <mergeCell ref="A660:B660"/>
    <mergeCell ref="A661:B661"/>
    <mergeCell ref="A662:B662"/>
    <mergeCell ref="J664:J668"/>
    <mergeCell ref="K664:K668"/>
    <mergeCell ref="L664:L667"/>
    <mergeCell ref="M664:M667"/>
    <mergeCell ref="N664:N668"/>
    <mergeCell ref="O664:O668"/>
    <mergeCell ref="A665:B665"/>
    <mergeCell ref="A666:B666"/>
    <mergeCell ref="A667:B667"/>
    <mergeCell ref="A668:B668"/>
    <mergeCell ref="A669:B669"/>
    <mergeCell ref="A670:B670"/>
    <mergeCell ref="I672:I676"/>
    <mergeCell ref="J672:J676"/>
    <mergeCell ref="K672:K676"/>
    <mergeCell ref="L672:L675"/>
    <mergeCell ref="M672:M675"/>
    <mergeCell ref="N672:N676"/>
    <mergeCell ref="O672:O676"/>
    <mergeCell ref="A673:B673"/>
    <mergeCell ref="A674:B674"/>
    <mergeCell ref="A675:B675"/>
    <mergeCell ref="A676:B676"/>
    <mergeCell ref="A677:B677"/>
    <mergeCell ref="A678:B678"/>
    <mergeCell ref="J680:J684"/>
    <mergeCell ref="K680:K684"/>
    <mergeCell ref="L680:L683"/>
    <mergeCell ref="M680:M683"/>
    <mergeCell ref="N680:N684"/>
    <mergeCell ref="O680:O684"/>
    <mergeCell ref="A681:B681"/>
    <mergeCell ref="A682:B682"/>
    <mergeCell ref="A683:B683"/>
    <mergeCell ref="A684:B684"/>
    <mergeCell ref="A685:B685"/>
    <mergeCell ref="A686:B686"/>
    <mergeCell ref="I688:I692"/>
    <mergeCell ref="J688:J694"/>
    <mergeCell ref="K688:K692"/>
    <mergeCell ref="L688:L691"/>
    <mergeCell ref="A693:B693"/>
    <mergeCell ref="A694:B694"/>
    <mergeCell ref="M695:M698"/>
    <mergeCell ref="N695:N699"/>
    <mergeCell ref="M688:M691"/>
    <mergeCell ref="N688:N692"/>
    <mergeCell ref="O688:O692"/>
    <mergeCell ref="A689:B689"/>
    <mergeCell ref="A690:B690"/>
    <mergeCell ref="A691:B691"/>
    <mergeCell ref="A692:B692"/>
    <mergeCell ref="O695:O699"/>
    <mergeCell ref="A696:B696"/>
    <mergeCell ref="A697:B697"/>
    <mergeCell ref="A698:B698"/>
    <mergeCell ref="A699:B699"/>
    <mergeCell ref="A700:B700"/>
    <mergeCell ref="I695:I699"/>
    <mergeCell ref="J695:J699"/>
    <mergeCell ref="K695:K699"/>
    <mergeCell ref="L695:L698"/>
    <mergeCell ref="A701:B701"/>
    <mergeCell ref="I702:I706"/>
    <mergeCell ref="J702:J708"/>
    <mergeCell ref="K702:K706"/>
    <mergeCell ref="L702:L705"/>
    <mergeCell ref="M702:M705"/>
    <mergeCell ref="A707:B707"/>
    <mergeCell ref="A708:B708"/>
    <mergeCell ref="M709:M712"/>
    <mergeCell ref="N709:N713"/>
    <mergeCell ref="N702:N706"/>
    <mergeCell ref="O702:O706"/>
    <mergeCell ref="A703:B703"/>
    <mergeCell ref="A704:B704"/>
    <mergeCell ref="A705:B705"/>
    <mergeCell ref="A706:B706"/>
    <mergeCell ref="O709:O713"/>
    <mergeCell ref="A710:B710"/>
    <mergeCell ref="A711:B711"/>
    <mergeCell ref="A712:B712"/>
    <mergeCell ref="A713:B713"/>
    <mergeCell ref="A714:B714"/>
    <mergeCell ref="I709:I713"/>
    <mergeCell ref="J709:J715"/>
    <mergeCell ref="K709:K713"/>
    <mergeCell ref="L709:L712"/>
    <mergeCell ref="A715:B715"/>
    <mergeCell ref="J716:J720"/>
    <mergeCell ref="K716:K720"/>
    <mergeCell ref="L716:L719"/>
    <mergeCell ref="M716:M719"/>
    <mergeCell ref="N716:N720"/>
    <mergeCell ref="O716:O720"/>
    <mergeCell ref="A717:B717"/>
    <mergeCell ref="A718:B718"/>
    <mergeCell ref="A719:B719"/>
    <mergeCell ref="A720:B720"/>
    <mergeCell ref="A721:B721"/>
    <mergeCell ref="A722:B722"/>
    <mergeCell ref="I723:I727"/>
    <mergeCell ref="J723:J729"/>
    <mergeCell ref="K723:K727"/>
    <mergeCell ref="L723:L726"/>
    <mergeCell ref="M723:M726"/>
    <mergeCell ref="A728:B728"/>
    <mergeCell ref="A729:B729"/>
    <mergeCell ref="M730:M733"/>
    <mergeCell ref="N730:N734"/>
    <mergeCell ref="N723:N727"/>
    <mergeCell ref="O723:O727"/>
    <mergeCell ref="A724:B724"/>
    <mergeCell ref="A725:B725"/>
    <mergeCell ref="A726:B726"/>
    <mergeCell ref="A727:B727"/>
    <mergeCell ref="O730:O734"/>
    <mergeCell ref="A731:B731"/>
    <mergeCell ref="A732:B732"/>
    <mergeCell ref="A733:B733"/>
    <mergeCell ref="A734:B734"/>
    <mergeCell ref="A735:B735"/>
    <mergeCell ref="I730:I734"/>
    <mergeCell ref="J730:J736"/>
    <mergeCell ref="K730:K734"/>
    <mergeCell ref="L730:L733"/>
    <mergeCell ref="A736:B736"/>
    <mergeCell ref="I737:I741"/>
    <mergeCell ref="J737:J741"/>
    <mergeCell ref="K737:K741"/>
    <mergeCell ref="L737:L740"/>
    <mergeCell ref="M737:M740"/>
    <mergeCell ref="N737:N741"/>
    <mergeCell ref="O737:O741"/>
    <mergeCell ref="A738:B738"/>
    <mergeCell ref="A739:B739"/>
    <mergeCell ref="A740:B740"/>
    <mergeCell ref="A741:B741"/>
    <mergeCell ref="I744:I748"/>
    <mergeCell ref="J744:J750"/>
    <mergeCell ref="K744:K748"/>
    <mergeCell ref="L744:L747"/>
    <mergeCell ref="A749:B749"/>
    <mergeCell ref="A750:B750"/>
    <mergeCell ref="A745:B745"/>
    <mergeCell ref="A746:B746"/>
    <mergeCell ref="A747:B747"/>
    <mergeCell ref="A748:B748"/>
    <mergeCell ref="A742:B742"/>
    <mergeCell ref="A743:B743"/>
    <mergeCell ref="L751:L754"/>
    <mergeCell ref="M751:M754"/>
    <mergeCell ref="N751:N755"/>
    <mergeCell ref="O751:O755"/>
    <mergeCell ref="M744:M747"/>
    <mergeCell ref="N744:N748"/>
    <mergeCell ref="O744:O748"/>
    <mergeCell ref="M758:M761"/>
    <mergeCell ref="N758:N762"/>
    <mergeCell ref="A752:B752"/>
    <mergeCell ref="A753:B753"/>
    <mergeCell ref="A754:B754"/>
    <mergeCell ref="A755:B755"/>
    <mergeCell ref="A756:B756"/>
    <mergeCell ref="A757:B757"/>
    <mergeCell ref="J751:J755"/>
    <mergeCell ref="K751:K755"/>
    <mergeCell ref="O758:O762"/>
    <mergeCell ref="A759:B759"/>
    <mergeCell ref="A760:B760"/>
    <mergeCell ref="A761:B761"/>
    <mergeCell ref="A762:B762"/>
    <mergeCell ref="A763:B763"/>
    <mergeCell ref="I758:I764"/>
    <mergeCell ref="J758:J764"/>
    <mergeCell ref="K758:K764"/>
    <mergeCell ref="L758:L761"/>
    <mergeCell ref="A764:B764"/>
    <mergeCell ref="I765:I771"/>
    <mergeCell ref="J765:J771"/>
    <mergeCell ref="K765:K771"/>
    <mergeCell ref="L765:L768"/>
    <mergeCell ref="M765:M768"/>
    <mergeCell ref="A770:B770"/>
    <mergeCell ref="A771:B771"/>
    <mergeCell ref="N765:N769"/>
    <mergeCell ref="O765:O769"/>
    <mergeCell ref="A766:B766"/>
    <mergeCell ref="A767:B767"/>
    <mergeCell ref="A768:B768"/>
    <mergeCell ref="A769:B769"/>
    <mergeCell ref="J772:J776"/>
    <mergeCell ref="K772:K778"/>
    <mergeCell ref="L772:L775"/>
    <mergeCell ref="M772:M775"/>
    <mergeCell ref="N772:N776"/>
    <mergeCell ref="O772:O776"/>
    <mergeCell ref="A773:B773"/>
    <mergeCell ref="A774:B774"/>
    <mergeCell ref="A775:B775"/>
    <mergeCell ref="A776:B776"/>
    <mergeCell ref="A777:B777"/>
    <mergeCell ref="A778:B778"/>
    <mergeCell ref="A783:B783"/>
    <mergeCell ref="AA783:AB783"/>
    <mergeCell ref="I779:I785"/>
    <mergeCell ref="J779:J785"/>
    <mergeCell ref="K779:K785"/>
    <mergeCell ref="L779:L782"/>
    <mergeCell ref="M779:M782"/>
    <mergeCell ref="N779:N783"/>
    <mergeCell ref="AC783:AD783"/>
    <mergeCell ref="AE783:AF783"/>
    <mergeCell ref="A784:B784"/>
    <mergeCell ref="AA784:AB784"/>
    <mergeCell ref="AC784:AD784"/>
    <mergeCell ref="AE784:AF784"/>
    <mergeCell ref="O779:O783"/>
    <mergeCell ref="A780:B780"/>
    <mergeCell ref="A781:B781"/>
    <mergeCell ref="A782:B782"/>
    <mergeCell ref="J786:J792"/>
    <mergeCell ref="K786:K792"/>
    <mergeCell ref="L786:L789"/>
    <mergeCell ref="M786:M789"/>
    <mergeCell ref="A791:B791"/>
    <mergeCell ref="A792:B792"/>
    <mergeCell ref="A787:B787"/>
    <mergeCell ref="A788:B788"/>
    <mergeCell ref="A789:B789"/>
    <mergeCell ref="A790:B790"/>
    <mergeCell ref="A785:B785"/>
    <mergeCell ref="I786:I790"/>
    <mergeCell ref="L793:L796"/>
    <mergeCell ref="M793:M796"/>
    <mergeCell ref="N793:N797"/>
    <mergeCell ref="O793:O797"/>
    <mergeCell ref="N786:N790"/>
    <mergeCell ref="O786:O790"/>
    <mergeCell ref="M800:M803"/>
    <mergeCell ref="N800:N804"/>
    <mergeCell ref="A794:B794"/>
    <mergeCell ref="A795:B795"/>
    <mergeCell ref="A796:B796"/>
    <mergeCell ref="A797:B797"/>
    <mergeCell ref="A798:B798"/>
    <mergeCell ref="A799:B799"/>
    <mergeCell ref="J793:J799"/>
    <mergeCell ref="K793:K799"/>
    <mergeCell ref="O800:O804"/>
    <mergeCell ref="A801:B801"/>
    <mergeCell ref="A802:B802"/>
    <mergeCell ref="A803:B803"/>
    <mergeCell ref="A804:B804"/>
    <mergeCell ref="A805:B805"/>
    <mergeCell ref="I800:I804"/>
    <mergeCell ref="J800:J806"/>
    <mergeCell ref="K800:K806"/>
    <mergeCell ref="L800:L803"/>
    <mergeCell ref="J807:J813"/>
    <mergeCell ref="K807:K813"/>
    <mergeCell ref="L807:L810"/>
    <mergeCell ref="M807:M810"/>
    <mergeCell ref="A812:B812"/>
    <mergeCell ref="A813:B813"/>
    <mergeCell ref="A808:B808"/>
    <mergeCell ref="A809:B809"/>
    <mergeCell ref="A810:B810"/>
    <mergeCell ref="A811:B811"/>
    <mergeCell ref="A806:B806"/>
    <mergeCell ref="I807:I811"/>
    <mergeCell ref="L814:L817"/>
    <mergeCell ref="M814:M817"/>
    <mergeCell ref="N814:N818"/>
    <mergeCell ref="O814:O818"/>
    <mergeCell ref="N807:N811"/>
    <mergeCell ref="O807:O811"/>
    <mergeCell ref="M821:M824"/>
    <mergeCell ref="N821:N825"/>
    <mergeCell ref="A815:B815"/>
    <mergeCell ref="A816:B816"/>
    <mergeCell ref="A817:B817"/>
    <mergeCell ref="A818:B818"/>
    <mergeCell ref="A819:B819"/>
    <mergeCell ref="A820:B820"/>
    <mergeCell ref="J814:J820"/>
    <mergeCell ref="K814:K820"/>
    <mergeCell ref="O821:O825"/>
    <mergeCell ref="A822:B822"/>
    <mergeCell ref="A823:B823"/>
    <mergeCell ref="A824:B824"/>
    <mergeCell ref="A825:B825"/>
    <mergeCell ref="A826:B826"/>
    <mergeCell ref="I821:I825"/>
    <mergeCell ref="J821:J827"/>
    <mergeCell ref="K821:K827"/>
    <mergeCell ref="L821:L824"/>
    <mergeCell ref="A827:B827"/>
    <mergeCell ref="I828:I832"/>
    <mergeCell ref="J828:J831"/>
    <mergeCell ref="K828:K831"/>
    <mergeCell ref="L828:L831"/>
    <mergeCell ref="M828:M831"/>
    <mergeCell ref="N828:N832"/>
    <mergeCell ref="O828:O832"/>
    <mergeCell ref="A829:B829"/>
    <mergeCell ref="A830:B830"/>
    <mergeCell ref="A831:B831"/>
    <mergeCell ref="A832:B832"/>
    <mergeCell ref="A833:B833"/>
    <mergeCell ref="A834:B834"/>
    <mergeCell ref="I835:I839"/>
    <mergeCell ref="J835:J841"/>
    <mergeCell ref="K835:K841"/>
    <mergeCell ref="L835:L841"/>
    <mergeCell ref="O835:O841"/>
    <mergeCell ref="A836:B836"/>
    <mergeCell ref="A837:B837"/>
    <mergeCell ref="A838:B838"/>
    <mergeCell ref="A839:B839"/>
    <mergeCell ref="A840:B840"/>
    <mergeCell ref="A841:B841"/>
    <mergeCell ref="K842:K848"/>
    <mergeCell ref="L842:L848"/>
    <mergeCell ref="M842:M848"/>
    <mergeCell ref="N842:N846"/>
    <mergeCell ref="M835:M841"/>
    <mergeCell ref="N835:N839"/>
    <mergeCell ref="O842:O848"/>
    <mergeCell ref="A843:B843"/>
    <mergeCell ref="A844:B844"/>
    <mergeCell ref="A845:B845"/>
    <mergeCell ref="A846:B846"/>
    <mergeCell ref="A847:B847"/>
    <mergeCell ref="N847:N848"/>
    <mergeCell ref="A848:B848"/>
    <mergeCell ref="I842:I848"/>
    <mergeCell ref="J842:J848"/>
    <mergeCell ref="J849:J853"/>
    <mergeCell ref="K849:K853"/>
    <mergeCell ref="L849:L853"/>
    <mergeCell ref="M849:M853"/>
    <mergeCell ref="O849:O853"/>
    <mergeCell ref="A850:B850"/>
    <mergeCell ref="N850:N853"/>
    <mergeCell ref="A851:B851"/>
    <mergeCell ref="A852:B852"/>
    <mergeCell ref="A853:B853"/>
    <mergeCell ref="J854:J858"/>
    <mergeCell ref="A855:B855"/>
    <mergeCell ref="A856:B856"/>
    <mergeCell ref="A857:B857"/>
    <mergeCell ref="A858:B858"/>
    <mergeCell ref="J860:J864"/>
    <mergeCell ref="K860:K864"/>
    <mergeCell ref="L860:L864"/>
    <mergeCell ref="M860:M864"/>
    <mergeCell ref="O860:O864"/>
    <mergeCell ref="A861:B861"/>
    <mergeCell ref="N861:N864"/>
    <mergeCell ref="A862:B862"/>
    <mergeCell ref="A863:B863"/>
    <mergeCell ref="A864:B864"/>
    <mergeCell ref="J865:J869"/>
    <mergeCell ref="A866:B866"/>
    <mergeCell ref="A867:B867"/>
    <mergeCell ref="A868:B868"/>
    <mergeCell ref="A869:B869"/>
    <mergeCell ref="J871:J877"/>
    <mergeCell ref="A877:B877"/>
    <mergeCell ref="K871:K877"/>
    <mergeCell ref="L871:L874"/>
    <mergeCell ref="M871:M874"/>
    <mergeCell ref="N871:N875"/>
    <mergeCell ref="O871:O875"/>
    <mergeCell ref="A872:B872"/>
    <mergeCell ref="A873:B873"/>
    <mergeCell ref="A874:B874"/>
    <mergeCell ref="A875:B875"/>
    <mergeCell ref="A876:B876"/>
    <mergeCell ref="I878:I882"/>
    <mergeCell ref="J878:J882"/>
    <mergeCell ref="K878:K884"/>
    <mergeCell ref="N878:N882"/>
    <mergeCell ref="O878:O882"/>
    <mergeCell ref="A879:B879"/>
    <mergeCell ref="A880:B880"/>
    <mergeCell ref="A881:B881"/>
    <mergeCell ref="A882:B882"/>
    <mergeCell ref="A883:B883"/>
    <mergeCell ref="A884:B884"/>
    <mergeCell ref="A886:B886"/>
    <mergeCell ref="A887:B887"/>
    <mergeCell ref="A888:B888"/>
    <mergeCell ref="A889:B889"/>
    <mergeCell ref="A890:B890"/>
    <mergeCell ref="A891:B891"/>
    <mergeCell ref="J892:J898"/>
    <mergeCell ref="K892:K898"/>
    <mergeCell ref="L892:L895"/>
    <mergeCell ref="M892:M895"/>
    <mergeCell ref="N892:N896"/>
    <mergeCell ref="A898:B898"/>
    <mergeCell ref="O892:O896"/>
    <mergeCell ref="A893:B893"/>
    <mergeCell ref="A894:B894"/>
    <mergeCell ref="A895:B895"/>
    <mergeCell ref="A896:B896"/>
    <mergeCell ref="A897:B897"/>
    <mergeCell ref="I899:I903"/>
    <mergeCell ref="J899:J903"/>
    <mergeCell ref="K899:K902"/>
    <mergeCell ref="L899:L902"/>
    <mergeCell ref="M899:M902"/>
    <mergeCell ref="N899:N903"/>
    <mergeCell ref="O899:O903"/>
    <mergeCell ref="A900:B900"/>
    <mergeCell ref="A901:B901"/>
    <mergeCell ref="A902:B902"/>
    <mergeCell ref="A903:B903"/>
    <mergeCell ref="J904:J908"/>
    <mergeCell ref="K904:K907"/>
    <mergeCell ref="L904:L908"/>
    <mergeCell ref="M904:M908"/>
    <mergeCell ref="N904:N908"/>
    <mergeCell ref="O904:O908"/>
    <mergeCell ref="A905:B905"/>
    <mergeCell ref="A906:B906"/>
    <mergeCell ref="A907:B907"/>
    <mergeCell ref="A908:B908"/>
    <mergeCell ref="J909:J915"/>
    <mergeCell ref="K909:K915"/>
    <mergeCell ref="L909:L915"/>
    <mergeCell ref="M909:M915"/>
    <mergeCell ref="N909:N913"/>
    <mergeCell ref="M916:M918"/>
    <mergeCell ref="N916:N920"/>
    <mergeCell ref="O909:O915"/>
    <mergeCell ref="A910:B910"/>
    <mergeCell ref="A911:B911"/>
    <mergeCell ref="A912:B912"/>
    <mergeCell ref="A913:B913"/>
    <mergeCell ref="A914:B914"/>
    <mergeCell ref="N914:N915"/>
    <mergeCell ref="A915:B915"/>
    <mergeCell ref="O916:O920"/>
    <mergeCell ref="A917:B917"/>
    <mergeCell ref="A918:B918"/>
    <mergeCell ref="A919:B919"/>
    <mergeCell ref="A920:B920"/>
    <mergeCell ref="A921:B921"/>
    <mergeCell ref="I916:I922"/>
    <mergeCell ref="J916:J922"/>
    <mergeCell ref="K916:K922"/>
    <mergeCell ref="L916:L918"/>
    <mergeCell ref="A922:B922"/>
    <mergeCell ref="J923:J929"/>
    <mergeCell ref="K923:K929"/>
    <mergeCell ref="L923:L926"/>
    <mergeCell ref="M923:M926"/>
    <mergeCell ref="N923:N927"/>
    <mergeCell ref="A929:B929"/>
    <mergeCell ref="M932:M935"/>
    <mergeCell ref="N932:N936"/>
    <mergeCell ref="O923:O927"/>
    <mergeCell ref="A924:B924"/>
    <mergeCell ref="A925:B925"/>
    <mergeCell ref="A926:B926"/>
    <mergeCell ref="A927:B927"/>
    <mergeCell ref="A928:B928"/>
    <mergeCell ref="O932:O936"/>
    <mergeCell ref="A933:B933"/>
    <mergeCell ref="A934:B934"/>
    <mergeCell ref="A935:B935"/>
    <mergeCell ref="A936:B936"/>
    <mergeCell ref="A937:B937"/>
    <mergeCell ref="I932:I936"/>
    <mergeCell ref="J932:J938"/>
    <mergeCell ref="K932:K938"/>
    <mergeCell ref="L932:L935"/>
    <mergeCell ref="A938:B938"/>
    <mergeCell ref="I942:I946"/>
    <mergeCell ref="J942:J948"/>
    <mergeCell ref="K942:K948"/>
    <mergeCell ref="L942:L945"/>
    <mergeCell ref="M942:M945"/>
    <mergeCell ref="A947:B947"/>
    <mergeCell ref="A948:B948"/>
    <mergeCell ref="N942:N946"/>
    <mergeCell ref="O942:O946"/>
    <mergeCell ref="A943:B943"/>
    <mergeCell ref="A944:B944"/>
    <mergeCell ref="A945:B945"/>
    <mergeCell ref="A946:B946"/>
    <mergeCell ref="N955:N956"/>
    <mergeCell ref="A956:B956"/>
    <mergeCell ref="I950:I954"/>
    <mergeCell ref="J950:J956"/>
    <mergeCell ref="K950:K956"/>
    <mergeCell ref="L950:L956"/>
    <mergeCell ref="M950:M956"/>
    <mergeCell ref="N950:N954"/>
    <mergeCell ref="K957:K963"/>
    <mergeCell ref="L957:L963"/>
    <mergeCell ref="M957:M963"/>
    <mergeCell ref="N957:N961"/>
    <mergeCell ref="O950:O956"/>
    <mergeCell ref="A951:B951"/>
    <mergeCell ref="A952:B952"/>
    <mergeCell ref="A953:B953"/>
    <mergeCell ref="A954:B954"/>
    <mergeCell ref="A955:B955"/>
    <mergeCell ref="O957:O963"/>
    <mergeCell ref="A958:B958"/>
    <mergeCell ref="A959:B959"/>
    <mergeCell ref="A960:B960"/>
    <mergeCell ref="A961:B961"/>
    <mergeCell ref="A962:B962"/>
    <mergeCell ref="N962:N963"/>
    <mergeCell ref="A963:B963"/>
    <mergeCell ref="I957:I961"/>
    <mergeCell ref="J957:J963"/>
    <mergeCell ref="N964:N968"/>
    <mergeCell ref="O964:O970"/>
    <mergeCell ref="A965:B965"/>
    <mergeCell ref="L965:L970"/>
    <mergeCell ref="M965:M970"/>
    <mergeCell ref="A966:B966"/>
    <mergeCell ref="A967:B967"/>
    <mergeCell ref="A968:B968"/>
    <mergeCell ref="A969:B969"/>
    <mergeCell ref="A970:B970"/>
    <mergeCell ref="I971:I975"/>
    <mergeCell ref="J971:J977"/>
    <mergeCell ref="K971:K977"/>
    <mergeCell ref="I964:I968"/>
    <mergeCell ref="J964:J970"/>
    <mergeCell ref="K964:K970"/>
    <mergeCell ref="A972:B972"/>
    <mergeCell ref="A973:B973"/>
    <mergeCell ref="M973:M977"/>
    <mergeCell ref="A974:B974"/>
    <mergeCell ref="A975:B975"/>
    <mergeCell ref="A976:B976"/>
    <mergeCell ref="A977:B977"/>
    <mergeCell ref="M978:M981"/>
    <mergeCell ref="N978:N982"/>
    <mergeCell ref="O978:O982"/>
    <mergeCell ref="L971:L977"/>
    <mergeCell ref="N971:N977"/>
    <mergeCell ref="O971:O977"/>
    <mergeCell ref="O985:O989"/>
    <mergeCell ref="A979:B979"/>
    <mergeCell ref="A980:B980"/>
    <mergeCell ref="A981:B981"/>
    <mergeCell ref="A982:B982"/>
    <mergeCell ref="A983:B983"/>
    <mergeCell ref="A984:B984"/>
    <mergeCell ref="J978:J982"/>
    <mergeCell ref="K978:K984"/>
    <mergeCell ref="L978:L981"/>
    <mergeCell ref="A991:B991"/>
    <mergeCell ref="I985:I989"/>
    <mergeCell ref="J985:J991"/>
    <mergeCell ref="L985:L988"/>
    <mergeCell ref="M985:M988"/>
    <mergeCell ref="N985:N989"/>
    <mergeCell ref="K993:K996"/>
    <mergeCell ref="L993:L997"/>
    <mergeCell ref="M993:M997"/>
    <mergeCell ref="N993:N997"/>
    <mergeCell ref="O993:O997"/>
    <mergeCell ref="A986:B986"/>
    <mergeCell ref="A987:B987"/>
    <mergeCell ref="A988:B988"/>
    <mergeCell ref="A989:B989"/>
    <mergeCell ref="A990:B990"/>
    <mergeCell ref="A994:B994"/>
    <mergeCell ref="A995:B995"/>
    <mergeCell ref="A996:B996"/>
    <mergeCell ref="A997:B997"/>
    <mergeCell ref="I998:I1002"/>
    <mergeCell ref="J998:J1004"/>
    <mergeCell ref="A1004:B1004"/>
    <mergeCell ref="J993:J997"/>
    <mergeCell ref="O998:O1002"/>
    <mergeCell ref="A999:B999"/>
    <mergeCell ref="A1000:B1000"/>
    <mergeCell ref="A1001:B1001"/>
    <mergeCell ref="A1002:B1002"/>
    <mergeCell ref="A1003:B1003"/>
    <mergeCell ref="M1005:M1008"/>
    <mergeCell ref="N1005:N1009"/>
    <mergeCell ref="K998:K1004"/>
    <mergeCell ref="L998:L1001"/>
    <mergeCell ref="M998:M1001"/>
    <mergeCell ref="N998:N1002"/>
    <mergeCell ref="O1005:O1009"/>
    <mergeCell ref="A1006:B1006"/>
    <mergeCell ref="A1007:B1007"/>
    <mergeCell ref="A1008:B1008"/>
    <mergeCell ref="A1009:B1009"/>
    <mergeCell ref="A1010:B1010"/>
    <mergeCell ref="I1005:I1009"/>
    <mergeCell ref="J1005:J1011"/>
    <mergeCell ref="K1005:K1011"/>
    <mergeCell ref="L1005:L1008"/>
    <mergeCell ref="A1011:B1011"/>
    <mergeCell ref="I1012:I1016"/>
    <mergeCell ref="J1012:J1016"/>
    <mergeCell ref="K1012:K1018"/>
    <mergeCell ref="L1012:L1015"/>
    <mergeCell ref="M1012:M1015"/>
    <mergeCell ref="A1017:B1017"/>
    <mergeCell ref="A1018:B1018"/>
    <mergeCell ref="N1012:N1016"/>
    <mergeCell ref="O1012:O1016"/>
    <mergeCell ref="A1013:B1013"/>
    <mergeCell ref="A1014:B1014"/>
    <mergeCell ref="A1015:B1015"/>
    <mergeCell ref="A1016:B1016"/>
    <mergeCell ref="J1019:J1023"/>
    <mergeCell ref="K1019:K1025"/>
    <mergeCell ref="N1019:N1023"/>
    <mergeCell ref="O1019:O1023"/>
    <mergeCell ref="A1020:B1020"/>
    <mergeCell ref="A1021:B1021"/>
    <mergeCell ref="A1022:B1022"/>
    <mergeCell ref="A1023:B1023"/>
    <mergeCell ref="A1024:B1024"/>
    <mergeCell ref="A1025:B1025"/>
    <mergeCell ref="I1026:I1030"/>
    <mergeCell ref="J1026:J1032"/>
    <mergeCell ref="K1026:K1032"/>
    <mergeCell ref="N1026:N1030"/>
    <mergeCell ref="O1026:O1030"/>
    <mergeCell ref="A1027:B1027"/>
    <mergeCell ref="A1028:B1028"/>
    <mergeCell ref="A1029:B1029"/>
    <mergeCell ref="A1030:B1030"/>
    <mergeCell ref="A1031:B1031"/>
    <mergeCell ref="A1032:B1032"/>
    <mergeCell ref="J1033:J1036"/>
    <mergeCell ref="K1033:K1036"/>
    <mergeCell ref="L1033:L1036"/>
    <mergeCell ref="M1033:M1036"/>
    <mergeCell ref="N1033:N1037"/>
    <mergeCell ref="O1033:O1037"/>
    <mergeCell ref="A1034:B1034"/>
    <mergeCell ref="A1035:B1035"/>
    <mergeCell ref="A1036:B1036"/>
    <mergeCell ref="A1037:B1037"/>
    <mergeCell ref="J1038:J1044"/>
    <mergeCell ref="K1038:K1044"/>
    <mergeCell ref="L1038:L1041"/>
    <mergeCell ref="M1038:M1041"/>
    <mergeCell ref="N1038:N1042"/>
    <mergeCell ref="O1038:O1042"/>
    <mergeCell ref="A1039:B1039"/>
    <mergeCell ref="A1040:B1040"/>
    <mergeCell ref="A1041:B1041"/>
    <mergeCell ref="A1042:B1042"/>
    <mergeCell ref="A1043:B1043"/>
    <mergeCell ref="O1045:O1049"/>
    <mergeCell ref="A1046:B1046"/>
    <mergeCell ref="A1047:B1047"/>
    <mergeCell ref="A1048:B1048"/>
    <mergeCell ref="A1049:B1049"/>
    <mergeCell ref="A1044:B1044"/>
    <mergeCell ref="I1045:I1051"/>
    <mergeCell ref="J1045:J1051"/>
    <mergeCell ref="K1045:K1051"/>
    <mergeCell ref="L1045:L1048"/>
    <mergeCell ref="A1053:B1053"/>
    <mergeCell ref="N1053:N1056"/>
    <mergeCell ref="A1054:B1054"/>
    <mergeCell ref="A1055:B1055"/>
    <mergeCell ref="A1056:B1056"/>
    <mergeCell ref="N1045:N1049"/>
    <mergeCell ref="M1045:M1048"/>
    <mergeCell ref="A1050:B1050"/>
    <mergeCell ref="A1051:B1051"/>
    <mergeCell ref="L1057:L1061"/>
    <mergeCell ref="M1057:M1061"/>
    <mergeCell ref="N1057:N1061"/>
    <mergeCell ref="O1057:O1061"/>
    <mergeCell ref="J1052:J1056"/>
    <mergeCell ref="K1052:K1056"/>
    <mergeCell ref="L1052:L1056"/>
    <mergeCell ref="M1052:M1056"/>
    <mergeCell ref="O1052:O1056"/>
    <mergeCell ref="A1058:B1058"/>
    <mergeCell ref="A1059:B1059"/>
    <mergeCell ref="A1060:B1060"/>
    <mergeCell ref="A1061:B1061"/>
    <mergeCell ref="J1062:J1066"/>
    <mergeCell ref="K1062:K1066"/>
    <mergeCell ref="J1057:J1061"/>
    <mergeCell ref="K1057:K1061"/>
    <mergeCell ref="L1062:L1066"/>
    <mergeCell ref="M1062:M1066"/>
    <mergeCell ref="N1062:N1066"/>
    <mergeCell ref="O1062:O1066"/>
    <mergeCell ref="A1063:B1063"/>
    <mergeCell ref="A1064:B1064"/>
    <mergeCell ref="A1065:B1065"/>
    <mergeCell ref="A1066:B1066"/>
    <mergeCell ref="J1067:J1073"/>
    <mergeCell ref="K1067:K1073"/>
    <mergeCell ref="L1067:L1070"/>
    <mergeCell ref="M1067:M1070"/>
    <mergeCell ref="N1067:N1071"/>
    <mergeCell ref="O1067:O1071"/>
    <mergeCell ref="A1068:B1068"/>
    <mergeCell ref="A1069:B1069"/>
    <mergeCell ref="A1070:B1070"/>
    <mergeCell ref="A1071:B1071"/>
    <mergeCell ref="A1072:B1072"/>
    <mergeCell ref="A1073:B1073"/>
    <mergeCell ref="I1074:I1078"/>
    <mergeCell ref="J1074:J1078"/>
    <mergeCell ref="K1074:K1078"/>
    <mergeCell ref="L1074:L1078"/>
    <mergeCell ref="M1074:M1078"/>
    <mergeCell ref="N1074:N1078"/>
    <mergeCell ref="O1074:O1078"/>
    <mergeCell ref="A1075:B1075"/>
    <mergeCell ref="A1076:B1076"/>
    <mergeCell ref="A1077:B1077"/>
    <mergeCell ref="A1078:B1078"/>
    <mergeCell ref="J1080:J1086"/>
    <mergeCell ref="K1080:K1086"/>
    <mergeCell ref="N1080:N1084"/>
    <mergeCell ref="O1080:O1084"/>
    <mergeCell ref="A1081:B1081"/>
    <mergeCell ref="A1082:B1082"/>
    <mergeCell ref="A1083:B1083"/>
    <mergeCell ref="A1084:B1084"/>
    <mergeCell ref="A1085:B1085"/>
    <mergeCell ref="A1086:B1086"/>
    <mergeCell ref="K1087:K1090"/>
    <mergeCell ref="A1088:B1088"/>
    <mergeCell ref="A1089:B1089"/>
    <mergeCell ref="A1090:B1090"/>
  </mergeCells>
  <printOptions/>
  <pageMargins left="0.19652777777777777" right="0.11805555555555557" top="0.11805555555555557" bottom="0.03958333333333333" header="0.5118055555555556" footer="0.5118055555555556"/>
  <pageSetup fitToHeight="0" fitToWidth="1" horizontalDpi="300" verticalDpi="300" orientation="portrait" paperSize="9" scale="60" r:id="rId3"/>
  <rowBreaks count="2" manualBreakCount="2">
    <brk id="715" max="255" man="1"/>
    <brk id="820" max="255" man="1"/>
  </rowBreaks>
  <legacyDrawing r:id="rId2"/>
</worksheet>
</file>

<file path=xl/worksheets/sheet2.xml><?xml version="1.0" encoding="utf-8"?>
<worksheet xmlns="http://schemas.openxmlformats.org/spreadsheetml/2006/main" xmlns:r="http://schemas.openxmlformats.org/officeDocument/2006/relationships">
  <dimension ref="A1:DA42"/>
  <sheetViews>
    <sheetView view="pageBreakPreview" zoomScaleSheetLayoutView="100" zoomScalePageLayoutView="0" workbookViewId="0" topLeftCell="A10">
      <selection activeCell="B33" sqref="B33"/>
    </sheetView>
  </sheetViews>
  <sheetFormatPr defaultColWidth="9.00390625" defaultRowHeight="12.75"/>
  <cols>
    <col min="1" max="1" width="5.375" style="258" customWidth="1"/>
    <col min="2" max="2" width="37.625" style="258" customWidth="1"/>
    <col min="3" max="3" width="12.625" style="258" customWidth="1"/>
    <col min="4" max="4" width="19.625" style="258" customWidth="1"/>
    <col min="5" max="6" width="17.875" style="258" customWidth="1"/>
    <col min="7" max="7" width="32.00390625" style="259" customWidth="1"/>
    <col min="8" max="16384" width="9.125" style="259" customWidth="1"/>
  </cols>
  <sheetData>
    <row r="1" ht="12.75">
      <c r="G1" s="260" t="s">
        <v>599</v>
      </c>
    </row>
    <row r="2" ht="14.25" customHeight="1"/>
    <row r="3" spans="1:7" ht="12.75">
      <c r="A3" s="602" t="s">
        <v>600</v>
      </c>
      <c r="B3" s="602"/>
      <c r="C3" s="602"/>
      <c r="D3" s="602"/>
      <c r="E3" s="602"/>
      <c r="F3" s="602"/>
      <c r="G3" s="602"/>
    </row>
    <row r="5" spans="1:7" s="262" customFormat="1" ht="35.25" customHeight="1">
      <c r="A5" s="598" t="s">
        <v>601</v>
      </c>
      <c r="B5" s="598" t="s">
        <v>602</v>
      </c>
      <c r="C5" s="598" t="s">
        <v>603</v>
      </c>
      <c r="D5" s="598" t="s">
        <v>604</v>
      </c>
      <c r="E5" s="598"/>
      <c r="F5" s="598"/>
      <c r="G5" s="603" t="s">
        <v>605</v>
      </c>
    </row>
    <row r="6" spans="1:7" s="262" customFormat="1" ht="16.5" customHeight="1">
      <c r="A6" s="598"/>
      <c r="B6" s="598"/>
      <c r="C6" s="598"/>
      <c r="D6" s="598" t="s">
        <v>606</v>
      </c>
      <c r="E6" s="599" t="s">
        <v>607</v>
      </c>
      <c r="F6" s="599"/>
      <c r="G6" s="603"/>
    </row>
    <row r="7" spans="1:7" s="262" customFormat="1" ht="31.5" customHeight="1">
      <c r="A7" s="598"/>
      <c r="B7" s="598"/>
      <c r="C7" s="598"/>
      <c r="D7" s="598"/>
      <c r="E7" s="261" t="s">
        <v>608</v>
      </c>
      <c r="F7" s="261" t="s">
        <v>609</v>
      </c>
      <c r="G7" s="603"/>
    </row>
    <row r="8" spans="1:7" ht="9" customHeight="1">
      <c r="A8" s="264">
        <v>1</v>
      </c>
      <c r="B8" s="264">
        <v>2</v>
      </c>
      <c r="C8" s="264">
        <v>3</v>
      </c>
      <c r="D8" s="264">
        <v>4</v>
      </c>
      <c r="E8" s="264">
        <v>5</v>
      </c>
      <c r="F8" s="264">
        <v>6</v>
      </c>
      <c r="G8" s="265">
        <v>7</v>
      </c>
    </row>
    <row r="9" spans="1:7" s="262" customFormat="1" ht="23.25" customHeight="1">
      <c r="A9" s="263"/>
      <c r="B9" s="600" t="s">
        <v>610</v>
      </c>
      <c r="C9" s="600"/>
      <c r="D9" s="600"/>
      <c r="E9" s="600"/>
      <c r="F9" s="600"/>
      <c r="G9" s="600"/>
    </row>
    <row r="10" spans="1:7" s="262" customFormat="1" ht="94.5" customHeight="1">
      <c r="A10" s="263">
        <v>1</v>
      </c>
      <c r="B10" s="266" t="s">
        <v>611</v>
      </c>
      <c r="C10" s="261" t="s">
        <v>612</v>
      </c>
      <c r="D10" s="263">
        <v>100</v>
      </c>
      <c r="E10" s="263">
        <v>100</v>
      </c>
      <c r="F10" s="263">
        <v>100</v>
      </c>
      <c r="G10" s="267"/>
    </row>
    <row r="11" spans="1:9" s="262" customFormat="1" ht="120.75" customHeight="1">
      <c r="A11" s="263">
        <v>2</v>
      </c>
      <c r="B11" s="266" t="s">
        <v>613</v>
      </c>
      <c r="C11" s="261" t="s">
        <v>612</v>
      </c>
      <c r="D11" s="263">
        <v>1.9</v>
      </c>
      <c r="E11" s="263">
        <v>1.9</v>
      </c>
      <c r="F11" s="263">
        <v>1.9</v>
      </c>
      <c r="G11" s="267"/>
      <c r="H11" s="601"/>
      <c r="I11" s="601"/>
    </row>
    <row r="12" spans="1:9" s="262" customFormat="1" ht="108" customHeight="1">
      <c r="A12" s="263">
        <v>3</v>
      </c>
      <c r="B12" s="266" t="s">
        <v>614</v>
      </c>
      <c r="C12" s="701" t="s">
        <v>612</v>
      </c>
      <c r="D12" s="702">
        <v>70</v>
      </c>
      <c r="E12" s="702">
        <v>80</v>
      </c>
      <c r="F12" s="702">
        <v>86.8</v>
      </c>
      <c r="G12" s="267"/>
      <c r="H12" s="601"/>
      <c r="I12" s="601"/>
    </row>
    <row r="13" spans="1:7" s="262" customFormat="1" ht="93.75" customHeight="1">
      <c r="A13" s="263">
        <v>4</v>
      </c>
      <c r="B13" s="266" t="s">
        <v>615</v>
      </c>
      <c r="C13" s="268" t="s">
        <v>612</v>
      </c>
      <c r="D13" s="268">
        <v>52.2</v>
      </c>
      <c r="E13" s="268">
        <v>48.9</v>
      </c>
      <c r="F13" s="269">
        <v>50.1</v>
      </c>
      <c r="G13" s="267"/>
    </row>
    <row r="14" spans="1:7" s="262" customFormat="1" ht="55.5" customHeight="1">
      <c r="A14" s="263">
        <v>5</v>
      </c>
      <c r="B14" s="266" t="s">
        <v>616</v>
      </c>
      <c r="C14" s="268" t="s">
        <v>612</v>
      </c>
      <c r="D14" s="269">
        <v>0.6</v>
      </c>
      <c r="E14" s="270">
        <v>3</v>
      </c>
      <c r="F14" s="269">
        <v>1.7</v>
      </c>
      <c r="G14" s="267"/>
    </row>
    <row r="15" spans="1:7" s="262" customFormat="1" ht="12.75">
      <c r="A15" s="263"/>
      <c r="B15" s="596" t="s">
        <v>617</v>
      </c>
      <c r="C15" s="596"/>
      <c r="D15" s="596"/>
      <c r="E15" s="596"/>
      <c r="F15" s="596"/>
      <c r="G15" s="596"/>
    </row>
    <row r="16" spans="1:7" s="262" customFormat="1" ht="76.5">
      <c r="A16" s="263" t="s">
        <v>618</v>
      </c>
      <c r="B16" s="266" t="s">
        <v>619</v>
      </c>
      <c r="C16" s="263" t="s">
        <v>612</v>
      </c>
      <c r="D16" s="263">
        <v>28.3</v>
      </c>
      <c r="E16" s="263">
        <v>27.2</v>
      </c>
      <c r="F16" s="263">
        <v>29.7</v>
      </c>
      <c r="G16" s="267"/>
    </row>
    <row r="17" spans="1:7" s="262" customFormat="1" ht="100.5" customHeight="1">
      <c r="A17" s="263" t="s">
        <v>620</v>
      </c>
      <c r="B17" s="266" t="s">
        <v>621</v>
      </c>
      <c r="C17" s="263" t="s">
        <v>612</v>
      </c>
      <c r="D17" s="263">
        <v>100</v>
      </c>
      <c r="E17" s="263">
        <v>100</v>
      </c>
      <c r="F17" s="263">
        <v>100</v>
      </c>
      <c r="G17" s="267"/>
    </row>
    <row r="18" spans="1:7" s="262" customFormat="1" ht="114.75">
      <c r="A18" s="263" t="s">
        <v>118</v>
      </c>
      <c r="B18" s="266" t="s">
        <v>622</v>
      </c>
      <c r="C18" s="261" t="s">
        <v>612</v>
      </c>
      <c r="D18" s="263">
        <v>96</v>
      </c>
      <c r="E18" s="263">
        <v>98</v>
      </c>
      <c r="F18" s="263">
        <v>98</v>
      </c>
      <c r="G18" s="267"/>
    </row>
    <row r="19" spans="1:7" s="262" customFormat="1" ht="89.25">
      <c r="A19" s="272" t="s">
        <v>188</v>
      </c>
      <c r="B19" s="266" t="s">
        <v>623</v>
      </c>
      <c r="C19" s="261" t="s">
        <v>612</v>
      </c>
      <c r="D19" s="263">
        <v>69.4</v>
      </c>
      <c r="E19" s="263">
        <v>62.1</v>
      </c>
      <c r="F19" s="263">
        <v>69.8</v>
      </c>
      <c r="G19" s="267"/>
    </row>
    <row r="20" spans="1:9" s="262" customFormat="1" ht="64.5" customHeight="1">
      <c r="A20" s="272" t="s">
        <v>624</v>
      </c>
      <c r="B20" s="266" t="s">
        <v>625</v>
      </c>
      <c r="C20" s="261" t="s">
        <v>612</v>
      </c>
      <c r="D20" s="263">
        <v>18.4</v>
      </c>
      <c r="E20" s="272" t="s">
        <v>626</v>
      </c>
      <c r="F20" s="263">
        <v>20</v>
      </c>
      <c r="G20" s="266" t="s">
        <v>627</v>
      </c>
      <c r="H20" s="601"/>
      <c r="I20" s="601"/>
    </row>
    <row r="21" spans="1:9" s="262" customFormat="1" ht="126" customHeight="1">
      <c r="A21" s="272" t="s">
        <v>628</v>
      </c>
      <c r="B21" s="266" t="s">
        <v>629</v>
      </c>
      <c r="C21" s="261" t="s">
        <v>612</v>
      </c>
      <c r="D21" s="263">
        <v>88</v>
      </c>
      <c r="E21" s="263">
        <v>95</v>
      </c>
      <c r="F21" s="263">
        <v>100</v>
      </c>
      <c r="G21" s="267"/>
      <c r="H21" s="601"/>
      <c r="I21" s="601"/>
    </row>
    <row r="22" spans="1:7" s="262" customFormat="1" ht="89.25">
      <c r="A22" s="272" t="s">
        <v>630</v>
      </c>
      <c r="B22" s="266" t="s">
        <v>631</v>
      </c>
      <c r="C22" s="261" t="s">
        <v>612</v>
      </c>
      <c r="D22" s="263">
        <v>102.8</v>
      </c>
      <c r="E22" s="263">
        <v>100</v>
      </c>
      <c r="F22" s="263">
        <v>102.4</v>
      </c>
      <c r="G22" s="267"/>
    </row>
    <row r="23" spans="1:7" s="262" customFormat="1" ht="76.5" customHeight="1">
      <c r="A23" s="272" t="s">
        <v>632</v>
      </c>
      <c r="B23" s="266" t="s">
        <v>633</v>
      </c>
      <c r="C23" s="261" t="s">
        <v>612</v>
      </c>
      <c r="D23" s="263">
        <v>105.9</v>
      </c>
      <c r="E23" s="263">
        <v>100</v>
      </c>
      <c r="F23" s="263">
        <v>105.7</v>
      </c>
      <c r="G23" s="267"/>
    </row>
    <row r="24" spans="1:7" s="262" customFormat="1" ht="76.5">
      <c r="A24" s="272" t="s">
        <v>398</v>
      </c>
      <c r="B24" s="266" t="s">
        <v>634</v>
      </c>
      <c r="C24" s="261" t="s">
        <v>612</v>
      </c>
      <c r="D24" s="263">
        <v>53.9</v>
      </c>
      <c r="E24" s="263">
        <v>58.4</v>
      </c>
      <c r="F24" s="273">
        <v>0.59</v>
      </c>
      <c r="G24" s="267"/>
    </row>
    <row r="25" spans="1:7" s="262" customFormat="1" ht="12.75">
      <c r="A25" s="263"/>
      <c r="B25" s="596" t="s">
        <v>635</v>
      </c>
      <c r="C25" s="596"/>
      <c r="D25" s="596"/>
      <c r="E25" s="596"/>
      <c r="F25" s="596"/>
      <c r="G25" s="596"/>
    </row>
    <row r="26" spans="1:7" s="262" customFormat="1" ht="89.25">
      <c r="A26" s="263" t="s">
        <v>636</v>
      </c>
      <c r="B26" s="266" t="s">
        <v>637</v>
      </c>
      <c r="C26" s="261" t="s">
        <v>638</v>
      </c>
      <c r="D26" s="263">
        <v>1</v>
      </c>
      <c r="E26" s="263">
        <v>1</v>
      </c>
      <c r="F26" s="263">
        <v>1</v>
      </c>
      <c r="G26" s="271"/>
    </row>
    <row r="27" spans="1:7" s="262" customFormat="1" ht="89.25">
      <c r="A27" s="274" t="s">
        <v>639</v>
      </c>
      <c r="B27" s="266" t="s">
        <v>640</v>
      </c>
      <c r="C27" s="261" t="s">
        <v>612</v>
      </c>
      <c r="D27" s="263">
        <v>30.7</v>
      </c>
      <c r="E27" s="263">
        <v>31</v>
      </c>
      <c r="F27" s="263">
        <v>35.6</v>
      </c>
      <c r="G27" s="271"/>
    </row>
    <row r="28" spans="1:7" s="262" customFormat="1" ht="89.25">
      <c r="A28" s="275" t="s">
        <v>641</v>
      </c>
      <c r="B28" s="266" t="s">
        <v>642</v>
      </c>
      <c r="C28" s="261" t="s">
        <v>612</v>
      </c>
      <c r="D28" s="263">
        <v>3.2</v>
      </c>
      <c r="E28" s="276">
        <v>3</v>
      </c>
      <c r="F28" s="276">
        <v>7</v>
      </c>
      <c r="G28" s="271"/>
    </row>
    <row r="29" spans="1:10" s="262" customFormat="1" ht="63.75">
      <c r="A29" s="275" t="s">
        <v>643</v>
      </c>
      <c r="B29" s="266" t="s">
        <v>644</v>
      </c>
      <c r="C29" s="261" t="s">
        <v>612</v>
      </c>
      <c r="D29" s="263">
        <v>52.5</v>
      </c>
      <c r="E29" s="263">
        <v>36.7</v>
      </c>
      <c r="F29" s="263">
        <v>60.6</v>
      </c>
      <c r="G29" s="263"/>
      <c r="H29" s="597"/>
      <c r="I29" s="597"/>
      <c r="J29" s="597"/>
    </row>
    <row r="30" spans="1:7" s="262" customFormat="1" ht="76.5">
      <c r="A30" s="275" t="s">
        <v>645</v>
      </c>
      <c r="B30" s="266" t="s">
        <v>646</v>
      </c>
      <c r="C30" s="261" t="s">
        <v>612</v>
      </c>
      <c r="D30" s="263">
        <v>66.7</v>
      </c>
      <c r="E30" s="263">
        <v>75</v>
      </c>
      <c r="F30" s="263">
        <v>75</v>
      </c>
      <c r="G30" s="271"/>
    </row>
    <row r="31" spans="1:7" s="262" customFormat="1" ht="12.75" customHeight="1">
      <c r="A31" s="263"/>
      <c r="B31" s="598" t="s">
        <v>647</v>
      </c>
      <c r="C31" s="598"/>
      <c r="D31" s="598"/>
      <c r="E31" s="598"/>
      <c r="F31" s="598"/>
      <c r="G31" s="598"/>
    </row>
    <row r="32" spans="1:7" s="278" customFormat="1" ht="51">
      <c r="A32" s="263" t="s">
        <v>648</v>
      </c>
      <c r="B32" s="277" t="s">
        <v>649</v>
      </c>
      <c r="C32" s="261" t="s">
        <v>612</v>
      </c>
      <c r="D32" s="261">
        <v>100</v>
      </c>
      <c r="E32" s="261">
        <v>100</v>
      </c>
      <c r="F32" s="261">
        <v>100</v>
      </c>
      <c r="G32" s="261"/>
    </row>
    <row r="33" spans="1:7" s="278" customFormat="1" ht="110.25" customHeight="1">
      <c r="A33" s="263" t="s">
        <v>650</v>
      </c>
      <c r="B33" s="279" t="s">
        <v>651</v>
      </c>
      <c r="C33" s="261" t="s">
        <v>612</v>
      </c>
      <c r="D33" s="263">
        <v>31</v>
      </c>
      <c r="E33" s="263">
        <v>30</v>
      </c>
      <c r="F33" s="263">
        <v>41</v>
      </c>
      <c r="G33" s="266" t="s">
        <v>652</v>
      </c>
    </row>
    <row r="34" spans="1:7" s="278" customFormat="1" ht="94.5" customHeight="1">
      <c r="A34" s="263" t="s">
        <v>653</v>
      </c>
      <c r="B34" s="280" t="s">
        <v>654</v>
      </c>
      <c r="C34" s="261" t="s">
        <v>612</v>
      </c>
      <c r="D34" s="263">
        <v>30</v>
      </c>
      <c r="E34" s="263">
        <v>20</v>
      </c>
      <c r="F34" s="263">
        <v>38</v>
      </c>
      <c r="G34" s="277" t="s">
        <v>655</v>
      </c>
    </row>
    <row r="35" spans="1:7" s="278" customFormat="1" ht="76.5">
      <c r="A35" s="281" t="s">
        <v>656</v>
      </c>
      <c r="B35" s="279" t="s">
        <v>657</v>
      </c>
      <c r="C35" s="261" t="s">
        <v>612</v>
      </c>
      <c r="D35" s="263">
        <v>90.2</v>
      </c>
      <c r="E35" s="263">
        <v>80</v>
      </c>
      <c r="F35" s="263">
        <v>91</v>
      </c>
      <c r="G35" s="263"/>
    </row>
    <row r="36" spans="1:7" s="262" customFormat="1" ht="89.25">
      <c r="A36" s="281" t="s">
        <v>658</v>
      </c>
      <c r="B36" s="279" t="s">
        <v>659</v>
      </c>
      <c r="C36" s="261" t="s">
        <v>612</v>
      </c>
      <c r="D36" s="263">
        <v>70</v>
      </c>
      <c r="E36" s="263">
        <v>100</v>
      </c>
      <c r="F36" s="263">
        <v>100</v>
      </c>
      <c r="G36" s="263"/>
    </row>
    <row r="37" spans="1:7" s="262" customFormat="1" ht="12.75">
      <c r="A37" s="263"/>
      <c r="B37" s="599" t="s">
        <v>660</v>
      </c>
      <c r="C37" s="599"/>
      <c r="D37" s="599"/>
      <c r="E37" s="599"/>
      <c r="F37" s="599"/>
      <c r="G37" s="599"/>
    </row>
    <row r="38" spans="1:7" s="262" customFormat="1" ht="68.25" customHeight="1">
      <c r="A38" s="263" t="s">
        <v>661</v>
      </c>
      <c r="B38" s="266" t="s">
        <v>662</v>
      </c>
      <c r="C38" s="261" t="s">
        <v>612</v>
      </c>
      <c r="D38" s="261">
        <v>6.5</v>
      </c>
      <c r="E38" s="261">
        <v>10.2</v>
      </c>
      <c r="F38" s="263">
        <v>4.5</v>
      </c>
      <c r="G38" s="282" t="s">
        <v>663</v>
      </c>
    </row>
    <row r="39" spans="1:105" s="286" customFormat="1" ht="12.75">
      <c r="A39" s="263"/>
      <c r="B39" s="283"/>
      <c r="C39" s="268"/>
      <c r="D39" s="269"/>
      <c r="E39" s="269"/>
      <c r="F39" s="269"/>
      <c r="G39" s="284"/>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c r="CZ39" s="285"/>
      <c r="DA39" s="285"/>
    </row>
    <row r="40" spans="1:105" s="286" customFormat="1" ht="12.75">
      <c r="A40" s="263"/>
      <c r="B40" s="283"/>
      <c r="C40" s="261"/>
      <c r="D40" s="263"/>
      <c r="E40" s="263"/>
      <c r="F40" s="263"/>
      <c r="G40" s="284"/>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row>
    <row r="41" ht="14.25" customHeight="1">
      <c r="G41" s="258"/>
    </row>
    <row r="42" ht="14.25" customHeight="1">
      <c r="B42" s="258" t="s">
        <v>664</v>
      </c>
    </row>
  </sheetData>
  <sheetProtection/>
  <mergeCells count="18">
    <mergeCell ref="A3:G3"/>
    <mergeCell ref="A5:A7"/>
    <mergeCell ref="B5:B7"/>
    <mergeCell ref="C5:C7"/>
    <mergeCell ref="D5:F5"/>
    <mergeCell ref="G5:G7"/>
    <mergeCell ref="D6:D7"/>
    <mergeCell ref="E6:F6"/>
    <mergeCell ref="B25:G25"/>
    <mergeCell ref="H29:J29"/>
    <mergeCell ref="B31:G31"/>
    <mergeCell ref="B37:G37"/>
    <mergeCell ref="B9:G9"/>
    <mergeCell ref="H11:I11"/>
    <mergeCell ref="H12:I12"/>
    <mergeCell ref="B15:G15"/>
    <mergeCell ref="H20:I20"/>
    <mergeCell ref="H21:I21"/>
  </mergeCells>
  <printOptions/>
  <pageMargins left="0.25" right="0.25" top="0.75" bottom="0.75" header="0.5118055555555556" footer="0.511805555555555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185"/>
  <sheetViews>
    <sheetView view="pageBreakPreview" zoomScale="118" zoomScaleNormal="42" zoomScaleSheetLayoutView="118" zoomScalePageLayoutView="0" workbookViewId="0" topLeftCell="A154">
      <selection activeCell="B155" sqref="B155"/>
    </sheetView>
  </sheetViews>
  <sheetFormatPr defaultColWidth="9.00390625" defaultRowHeight="12.75"/>
  <cols>
    <col min="1" max="1" width="6.125" style="259" customWidth="1"/>
    <col min="2" max="2" width="24.375" style="259" customWidth="1"/>
    <col min="3" max="3" width="14.75390625" style="259" customWidth="1"/>
    <col min="4" max="7" width="11.75390625" style="259" customWidth="1"/>
    <col min="8" max="8" width="28.25390625" style="259" customWidth="1"/>
    <col min="9" max="9" width="31.375" style="259" customWidth="1"/>
    <col min="10" max="10" width="16.25390625" style="259" customWidth="1"/>
    <col min="11" max="16384" width="9.125" style="259" customWidth="1"/>
  </cols>
  <sheetData>
    <row r="1" s="287" customFormat="1" ht="16.5" customHeight="1">
      <c r="J1" s="288" t="s">
        <v>665</v>
      </c>
    </row>
    <row r="2" s="287" customFormat="1" ht="18.75" customHeight="1"/>
    <row r="3" spans="1:10" ht="15.75">
      <c r="A3" s="606" t="s">
        <v>666</v>
      </c>
      <c r="B3" s="606"/>
      <c r="C3" s="606"/>
      <c r="D3" s="606"/>
      <c r="E3" s="606"/>
      <c r="F3" s="606"/>
      <c r="G3" s="606"/>
      <c r="H3" s="606"/>
      <c r="I3" s="606"/>
      <c r="J3" s="606"/>
    </row>
    <row r="4" spans="1:10" ht="15.75">
      <c r="A4" s="606" t="s">
        <v>667</v>
      </c>
      <c r="B4" s="606"/>
      <c r="C4" s="606"/>
      <c r="D4" s="606"/>
      <c r="E4" s="606"/>
      <c r="F4" s="606"/>
      <c r="G4" s="606"/>
      <c r="H4" s="606"/>
      <c r="I4" s="606"/>
      <c r="J4" s="606"/>
    </row>
    <row r="5" spans="1:10" ht="32.25" customHeight="1">
      <c r="A5" s="607" t="s">
        <v>668</v>
      </c>
      <c r="B5" s="607"/>
      <c r="C5" s="607"/>
      <c r="D5" s="607"/>
      <c r="E5" s="607"/>
      <c r="F5" s="607"/>
      <c r="G5" s="607"/>
      <c r="H5" s="607"/>
      <c r="I5" s="607"/>
      <c r="J5" s="607"/>
    </row>
    <row r="6" s="287" customFormat="1" ht="12" customHeight="1"/>
    <row r="7" spans="1:10" s="289" customFormat="1" ht="21.75" customHeight="1">
      <c r="A7" s="608" t="s">
        <v>601</v>
      </c>
      <c r="B7" s="608" t="s">
        <v>669</v>
      </c>
      <c r="C7" s="608" t="s">
        <v>670</v>
      </c>
      <c r="D7" s="608" t="s">
        <v>671</v>
      </c>
      <c r="E7" s="608"/>
      <c r="F7" s="608" t="s">
        <v>672</v>
      </c>
      <c r="G7" s="608"/>
      <c r="H7" s="608" t="s">
        <v>673</v>
      </c>
      <c r="I7" s="608"/>
      <c r="J7" s="608" t="s">
        <v>674</v>
      </c>
    </row>
    <row r="8" spans="1:10" s="291" customFormat="1" ht="41.25" customHeight="1">
      <c r="A8" s="608"/>
      <c r="B8" s="608"/>
      <c r="C8" s="608"/>
      <c r="D8" s="290" t="s">
        <v>675</v>
      </c>
      <c r="E8" s="290" t="s">
        <v>676</v>
      </c>
      <c r="F8" s="290" t="s">
        <v>675</v>
      </c>
      <c r="G8" s="290" t="s">
        <v>676</v>
      </c>
      <c r="H8" s="290" t="s">
        <v>1076</v>
      </c>
      <c r="I8" s="290" t="s">
        <v>1077</v>
      </c>
      <c r="J8" s="608"/>
    </row>
    <row r="9" spans="1:10" s="293" customFormat="1" ht="17.25" customHeight="1">
      <c r="A9" s="292">
        <v>1</v>
      </c>
      <c r="B9" s="292">
        <v>2</v>
      </c>
      <c r="C9" s="292">
        <v>3</v>
      </c>
      <c r="D9" s="292">
        <v>4</v>
      </c>
      <c r="E9" s="292">
        <v>5</v>
      </c>
      <c r="F9" s="292">
        <v>6</v>
      </c>
      <c r="G9" s="292">
        <v>7</v>
      </c>
      <c r="H9" s="292">
        <v>8</v>
      </c>
      <c r="I9" s="292">
        <v>9</v>
      </c>
      <c r="J9" s="292">
        <v>10</v>
      </c>
    </row>
    <row r="10" spans="1:10" s="294" customFormat="1" ht="17.25" customHeight="1">
      <c r="A10" s="604" t="s">
        <v>677</v>
      </c>
      <c r="B10" s="604"/>
      <c r="C10" s="604"/>
      <c r="D10" s="604"/>
      <c r="E10" s="604"/>
      <c r="F10" s="604"/>
      <c r="G10" s="604"/>
      <c r="H10" s="604"/>
      <c r="I10" s="604"/>
      <c r="J10" s="604"/>
    </row>
    <row r="11" spans="1:10" s="294" customFormat="1" ht="78" customHeight="1">
      <c r="A11" s="295" t="s">
        <v>618</v>
      </c>
      <c r="B11" s="295" t="s">
        <v>678</v>
      </c>
      <c r="C11" s="295" t="s">
        <v>172</v>
      </c>
      <c r="D11" s="295" t="s">
        <v>34</v>
      </c>
      <c r="E11" s="295" t="s">
        <v>34</v>
      </c>
      <c r="F11" s="295" t="s">
        <v>34</v>
      </c>
      <c r="G11" s="295" t="s">
        <v>34</v>
      </c>
      <c r="H11" s="295" t="s">
        <v>38</v>
      </c>
      <c r="I11" s="295" t="s">
        <v>38</v>
      </c>
      <c r="J11" s="295"/>
    </row>
    <row r="12" spans="1:10" s="294" customFormat="1" ht="247.5" customHeight="1">
      <c r="A12" s="295" t="s">
        <v>679</v>
      </c>
      <c r="B12" s="295" t="s">
        <v>680</v>
      </c>
      <c r="C12" s="295" t="s">
        <v>172</v>
      </c>
      <c r="D12" s="296">
        <v>42005</v>
      </c>
      <c r="E12" s="296">
        <v>43100</v>
      </c>
      <c r="F12" s="296">
        <v>42005</v>
      </c>
      <c r="G12" s="296">
        <v>43100</v>
      </c>
      <c r="H12" s="295" t="s">
        <v>47</v>
      </c>
      <c r="I12" s="295" t="s">
        <v>1078</v>
      </c>
      <c r="J12" s="295"/>
    </row>
    <row r="13" spans="1:10" s="294" customFormat="1" ht="276" hidden="1">
      <c r="A13" s="295" t="s">
        <v>681</v>
      </c>
      <c r="B13" s="295" t="s">
        <v>52</v>
      </c>
      <c r="C13" s="295" t="s">
        <v>172</v>
      </c>
      <c r="D13" s="297">
        <v>41640</v>
      </c>
      <c r="E13" s="297">
        <v>42735</v>
      </c>
      <c r="F13" s="296">
        <v>41640</v>
      </c>
      <c r="G13" s="296">
        <v>42735</v>
      </c>
      <c r="H13" s="295" t="s">
        <v>55</v>
      </c>
      <c r="I13" s="298" t="s">
        <v>55</v>
      </c>
      <c r="J13" s="295"/>
    </row>
    <row r="14" spans="1:10" s="294" customFormat="1" ht="150" customHeight="1">
      <c r="A14" s="295" t="s">
        <v>682</v>
      </c>
      <c r="B14" s="295" t="s">
        <v>57</v>
      </c>
      <c r="C14" s="295" t="s">
        <v>172</v>
      </c>
      <c r="D14" s="296">
        <v>42005</v>
      </c>
      <c r="E14" s="296">
        <v>43100</v>
      </c>
      <c r="F14" s="296">
        <v>42005</v>
      </c>
      <c r="G14" s="296">
        <v>43100</v>
      </c>
      <c r="H14" s="295" t="s">
        <v>59</v>
      </c>
      <c r="I14" s="295" t="s">
        <v>1079</v>
      </c>
      <c r="J14" s="295"/>
    </row>
    <row r="15" spans="1:10" s="294" customFormat="1" ht="192" hidden="1">
      <c r="A15" s="295" t="s">
        <v>683</v>
      </c>
      <c r="B15" s="295" t="s">
        <v>61</v>
      </c>
      <c r="C15" s="295" t="s">
        <v>172</v>
      </c>
      <c r="D15" s="296">
        <v>41760</v>
      </c>
      <c r="E15" s="296">
        <v>42004</v>
      </c>
      <c r="F15" s="296">
        <v>41760</v>
      </c>
      <c r="G15" s="296">
        <v>42004</v>
      </c>
      <c r="H15" s="295" t="s">
        <v>64</v>
      </c>
      <c r="I15" s="298" t="s">
        <v>684</v>
      </c>
      <c r="J15" s="299" t="s">
        <v>685</v>
      </c>
    </row>
    <row r="16" spans="1:10" s="294" customFormat="1" ht="237.75" customHeight="1">
      <c r="A16" s="295" t="s">
        <v>686</v>
      </c>
      <c r="B16" s="295" t="s">
        <v>687</v>
      </c>
      <c r="C16" s="295" t="s">
        <v>172</v>
      </c>
      <c r="D16" s="296">
        <v>42005</v>
      </c>
      <c r="E16" s="296">
        <v>43100</v>
      </c>
      <c r="F16" s="296">
        <v>42005</v>
      </c>
      <c r="G16" s="296">
        <v>43100</v>
      </c>
      <c r="H16" s="295" t="s">
        <v>69</v>
      </c>
      <c r="I16" s="295" t="s">
        <v>688</v>
      </c>
      <c r="J16" s="295"/>
    </row>
    <row r="17" spans="1:10" s="294" customFormat="1" ht="120" hidden="1">
      <c r="A17" s="295" t="s">
        <v>689</v>
      </c>
      <c r="B17" s="295" t="s">
        <v>71</v>
      </c>
      <c r="C17" s="295" t="s">
        <v>172</v>
      </c>
      <c r="D17" s="296">
        <v>41640</v>
      </c>
      <c r="E17" s="296">
        <v>42735</v>
      </c>
      <c r="F17" s="296">
        <v>41640</v>
      </c>
      <c r="G17" s="296">
        <v>42735</v>
      </c>
      <c r="H17" s="295" t="s">
        <v>73</v>
      </c>
      <c r="I17" s="298" t="s">
        <v>690</v>
      </c>
      <c r="J17" s="299" t="s">
        <v>685</v>
      </c>
    </row>
    <row r="18" spans="1:10" s="294" customFormat="1" ht="60">
      <c r="A18" s="295" t="s">
        <v>620</v>
      </c>
      <c r="B18" s="295" t="s">
        <v>75</v>
      </c>
      <c r="C18" s="295" t="s">
        <v>172</v>
      </c>
      <c r="D18" s="295" t="s">
        <v>34</v>
      </c>
      <c r="E18" s="295" t="s">
        <v>34</v>
      </c>
      <c r="F18" s="295" t="s">
        <v>34</v>
      </c>
      <c r="G18" s="295" t="s">
        <v>34</v>
      </c>
      <c r="H18" s="295" t="s">
        <v>76</v>
      </c>
      <c r="I18" s="535" t="s">
        <v>76</v>
      </c>
      <c r="J18" s="295"/>
    </row>
    <row r="19" spans="1:10" s="294" customFormat="1" ht="120">
      <c r="A19" s="295"/>
      <c r="B19" s="300" t="s">
        <v>77</v>
      </c>
      <c r="C19" s="295" t="s">
        <v>172</v>
      </c>
      <c r="D19" s="295" t="s">
        <v>34</v>
      </c>
      <c r="E19" s="296">
        <v>42248</v>
      </c>
      <c r="F19" s="295" t="s">
        <v>34</v>
      </c>
      <c r="G19" s="296">
        <v>42248</v>
      </c>
      <c r="H19" s="295" t="s">
        <v>34</v>
      </c>
      <c r="I19" s="295" t="s">
        <v>1110</v>
      </c>
      <c r="J19" s="295"/>
    </row>
    <row r="20" spans="1:10" s="294" customFormat="1" ht="307.5" customHeight="1">
      <c r="A20" s="295" t="s">
        <v>691</v>
      </c>
      <c r="B20" s="295" t="s">
        <v>79</v>
      </c>
      <c r="C20" s="295" t="s">
        <v>692</v>
      </c>
      <c r="D20" s="296">
        <v>42005</v>
      </c>
      <c r="E20" s="296">
        <v>43100</v>
      </c>
      <c r="F20" s="296">
        <v>42005</v>
      </c>
      <c r="G20" s="296">
        <v>43100</v>
      </c>
      <c r="H20" s="295" t="s">
        <v>81</v>
      </c>
      <c r="I20" s="295" t="s">
        <v>1080</v>
      </c>
      <c r="J20" s="295"/>
    </row>
    <row r="21" spans="1:10" s="294" customFormat="1" ht="116.25" customHeight="1">
      <c r="A21" s="295" t="s">
        <v>693</v>
      </c>
      <c r="B21" s="295" t="s">
        <v>83</v>
      </c>
      <c r="C21" s="295" t="s">
        <v>692</v>
      </c>
      <c r="D21" s="296">
        <v>42005</v>
      </c>
      <c r="E21" s="296">
        <v>43100</v>
      </c>
      <c r="F21" s="296">
        <v>42005</v>
      </c>
      <c r="G21" s="296">
        <v>43100</v>
      </c>
      <c r="H21" s="295" t="s">
        <v>85</v>
      </c>
      <c r="I21" s="295" t="s">
        <v>1081</v>
      </c>
      <c r="J21" s="295"/>
    </row>
    <row r="22" spans="1:10" s="294" customFormat="1" ht="188.25" customHeight="1">
      <c r="A22" s="295" t="s">
        <v>694</v>
      </c>
      <c r="B22" s="295" t="s">
        <v>87</v>
      </c>
      <c r="C22" s="295" t="s">
        <v>94</v>
      </c>
      <c r="D22" s="296">
        <v>42064</v>
      </c>
      <c r="E22" s="296">
        <v>43100</v>
      </c>
      <c r="F22" s="296">
        <v>42064</v>
      </c>
      <c r="G22" s="296">
        <v>43100</v>
      </c>
      <c r="H22" s="295" t="s">
        <v>89</v>
      </c>
      <c r="I22" s="295" t="s">
        <v>695</v>
      </c>
      <c r="J22" s="295"/>
    </row>
    <row r="23" spans="1:10" s="294" customFormat="1" ht="132.75" customHeight="1">
      <c r="A23" s="295" t="s">
        <v>696</v>
      </c>
      <c r="B23" s="295" t="s">
        <v>92</v>
      </c>
      <c r="C23" s="295" t="s">
        <v>94</v>
      </c>
      <c r="D23" s="296">
        <v>42064</v>
      </c>
      <c r="E23" s="296">
        <v>43100</v>
      </c>
      <c r="F23" s="296">
        <v>42064</v>
      </c>
      <c r="G23" s="296">
        <v>43100</v>
      </c>
      <c r="H23" s="295" t="s">
        <v>95</v>
      </c>
      <c r="I23" s="301" t="s">
        <v>697</v>
      </c>
      <c r="J23" s="299"/>
    </row>
    <row r="24" spans="1:10" s="294" customFormat="1" ht="140.25" customHeight="1">
      <c r="A24" s="295" t="s">
        <v>698</v>
      </c>
      <c r="B24" s="295" t="s">
        <v>97</v>
      </c>
      <c r="C24" s="295" t="s">
        <v>172</v>
      </c>
      <c r="D24" s="296">
        <v>42036</v>
      </c>
      <c r="E24" s="296">
        <v>42735</v>
      </c>
      <c r="F24" s="296">
        <v>42036</v>
      </c>
      <c r="G24" s="296">
        <v>42369</v>
      </c>
      <c r="H24" s="302" t="s">
        <v>99</v>
      </c>
      <c r="I24" s="295" t="s">
        <v>699</v>
      </c>
      <c r="J24" s="295"/>
    </row>
    <row r="25" spans="1:10" s="294" customFormat="1" ht="72">
      <c r="A25" s="295" t="s">
        <v>700</v>
      </c>
      <c r="B25" s="295" t="s">
        <v>102</v>
      </c>
      <c r="C25" s="295" t="s">
        <v>172</v>
      </c>
      <c r="D25" s="296">
        <v>42005</v>
      </c>
      <c r="E25" s="296">
        <v>43100</v>
      </c>
      <c r="F25" s="296">
        <v>42005</v>
      </c>
      <c r="G25" s="296">
        <v>43100</v>
      </c>
      <c r="H25" s="302" t="s">
        <v>105</v>
      </c>
      <c r="I25" s="295" t="s">
        <v>701</v>
      </c>
      <c r="J25" s="295"/>
    </row>
    <row r="26" spans="1:10" s="258" customFormat="1" ht="120">
      <c r="A26" s="295" t="s">
        <v>702</v>
      </c>
      <c r="B26" s="295" t="s">
        <v>703</v>
      </c>
      <c r="C26" s="295" t="s">
        <v>94</v>
      </c>
      <c r="D26" s="303" t="s">
        <v>90</v>
      </c>
      <c r="E26" s="303" t="s">
        <v>49</v>
      </c>
      <c r="F26" s="303" t="s">
        <v>90</v>
      </c>
      <c r="G26" s="303" t="s">
        <v>49</v>
      </c>
      <c r="H26" s="302" t="s">
        <v>110</v>
      </c>
      <c r="I26" s="295" t="s">
        <v>704</v>
      </c>
      <c r="J26" s="295"/>
    </row>
    <row r="27" spans="1:10" s="305" customFormat="1" ht="144" hidden="1">
      <c r="A27" s="295" t="s">
        <v>705</v>
      </c>
      <c r="B27" s="295" t="s">
        <v>112</v>
      </c>
      <c r="C27" s="295" t="s">
        <v>114</v>
      </c>
      <c r="D27" s="296">
        <v>42005</v>
      </c>
      <c r="E27" s="296">
        <v>42735</v>
      </c>
      <c r="F27" s="296">
        <v>42005</v>
      </c>
      <c r="G27" s="296">
        <v>42735</v>
      </c>
      <c r="H27" s="304"/>
      <c r="I27" s="298" t="s">
        <v>115</v>
      </c>
      <c r="J27" s="295"/>
    </row>
    <row r="28" spans="1:10" s="305" customFormat="1" ht="12.75" customHeight="1" hidden="1">
      <c r="A28" s="306" t="s">
        <v>706</v>
      </c>
      <c r="B28" s="307" t="s">
        <v>707</v>
      </c>
      <c r="C28" s="308" t="s">
        <v>708</v>
      </c>
      <c r="D28" s="309" t="s">
        <v>34</v>
      </c>
      <c r="E28" s="309" t="s">
        <v>34</v>
      </c>
      <c r="F28" s="309" t="s">
        <v>34</v>
      </c>
      <c r="G28" s="309" t="s">
        <v>34</v>
      </c>
      <c r="H28" s="310" t="s">
        <v>709</v>
      </c>
      <c r="I28" s="311"/>
      <c r="J28" s="311"/>
    </row>
    <row r="29" spans="1:10" s="305" customFormat="1" ht="120" hidden="1">
      <c r="A29" s="312" t="s">
        <v>710</v>
      </c>
      <c r="B29" s="313" t="s">
        <v>711</v>
      </c>
      <c r="C29" s="314" t="s">
        <v>712</v>
      </c>
      <c r="D29" s="315" t="s">
        <v>713</v>
      </c>
      <c r="E29" s="315" t="s">
        <v>117</v>
      </c>
      <c r="F29" s="315" t="s">
        <v>713</v>
      </c>
      <c r="G29" s="315" t="s">
        <v>117</v>
      </c>
      <c r="H29" s="316" t="s">
        <v>110</v>
      </c>
      <c r="I29" s="295"/>
      <c r="J29" s="299" t="s">
        <v>685</v>
      </c>
    </row>
    <row r="30" spans="1:10" s="258" customFormat="1" ht="72">
      <c r="A30" s="317" t="s">
        <v>118</v>
      </c>
      <c r="B30" s="317" t="s">
        <v>714</v>
      </c>
      <c r="C30" s="295" t="s">
        <v>37</v>
      </c>
      <c r="D30" s="317" t="s">
        <v>34</v>
      </c>
      <c r="E30" s="317" t="s">
        <v>34</v>
      </c>
      <c r="F30" s="317" t="s">
        <v>34</v>
      </c>
      <c r="G30" s="317" t="s">
        <v>34</v>
      </c>
      <c r="H30" s="317" t="s">
        <v>121</v>
      </c>
      <c r="I30" s="317" t="s">
        <v>121</v>
      </c>
      <c r="J30" s="317"/>
    </row>
    <row r="31" spans="1:10" s="258" customFormat="1" ht="180">
      <c r="A31" s="295"/>
      <c r="B31" s="295" t="s">
        <v>715</v>
      </c>
      <c r="C31" s="295" t="s">
        <v>37</v>
      </c>
      <c r="D31" s="296" t="s">
        <v>34</v>
      </c>
      <c r="E31" s="296">
        <v>42369</v>
      </c>
      <c r="F31" s="296" t="s">
        <v>34</v>
      </c>
      <c r="G31" s="296">
        <v>42369</v>
      </c>
      <c r="H31" s="318" t="s">
        <v>34</v>
      </c>
      <c r="I31" s="295" t="s">
        <v>716</v>
      </c>
      <c r="J31" s="295"/>
    </row>
    <row r="32" spans="1:10" s="258" customFormat="1" ht="158.25" customHeight="1">
      <c r="A32" s="295" t="s">
        <v>717</v>
      </c>
      <c r="B32" s="295" t="s">
        <v>125</v>
      </c>
      <c r="C32" s="295" t="s">
        <v>718</v>
      </c>
      <c r="D32" s="296">
        <v>42156</v>
      </c>
      <c r="E32" s="296">
        <v>43100</v>
      </c>
      <c r="F32" s="296">
        <v>42156</v>
      </c>
      <c r="G32" s="296">
        <v>43100</v>
      </c>
      <c r="H32" s="295" t="s">
        <v>719</v>
      </c>
      <c r="I32" s="295" t="s">
        <v>1082</v>
      </c>
      <c r="J32" s="295"/>
    </row>
    <row r="33" spans="1:10" s="258" customFormat="1" ht="198" customHeight="1">
      <c r="A33" s="295" t="s">
        <v>720</v>
      </c>
      <c r="B33" s="295" t="s">
        <v>129</v>
      </c>
      <c r="C33" s="302" t="s">
        <v>721</v>
      </c>
      <c r="D33" s="296">
        <v>42156</v>
      </c>
      <c r="E33" s="296">
        <v>43100</v>
      </c>
      <c r="F33" s="296">
        <v>42156</v>
      </c>
      <c r="G33" s="296">
        <v>43100</v>
      </c>
      <c r="H33" s="319" t="s">
        <v>722</v>
      </c>
      <c r="I33" s="295" t="s">
        <v>723</v>
      </c>
      <c r="J33" s="295"/>
    </row>
    <row r="34" spans="1:10" s="258" customFormat="1" ht="142.5" customHeight="1">
      <c r="A34" s="295" t="s">
        <v>724</v>
      </c>
      <c r="B34" s="295" t="s">
        <v>134</v>
      </c>
      <c r="C34" s="304" t="s">
        <v>136</v>
      </c>
      <c r="D34" s="296">
        <v>42309</v>
      </c>
      <c r="E34" s="296">
        <v>42369</v>
      </c>
      <c r="F34" s="296">
        <v>42005</v>
      </c>
      <c r="G34" s="296">
        <v>42369</v>
      </c>
      <c r="H34" s="295" t="s">
        <v>137</v>
      </c>
      <c r="I34" s="295" t="s">
        <v>725</v>
      </c>
      <c r="J34" s="295"/>
    </row>
    <row r="35" spans="1:10" s="258" customFormat="1" ht="228">
      <c r="A35" s="295" t="s">
        <v>726</v>
      </c>
      <c r="B35" s="320" t="s">
        <v>727</v>
      </c>
      <c r="C35" s="302" t="s">
        <v>136</v>
      </c>
      <c r="D35" s="303" t="s">
        <v>142</v>
      </c>
      <c r="E35" s="303" t="s">
        <v>49</v>
      </c>
      <c r="F35" s="303" t="s">
        <v>142</v>
      </c>
      <c r="G35" s="321" t="s">
        <v>49</v>
      </c>
      <c r="H35" s="295" t="s">
        <v>141</v>
      </c>
      <c r="I35" s="295" t="s">
        <v>728</v>
      </c>
      <c r="J35" s="295"/>
    </row>
    <row r="36" spans="1:10" s="258" customFormat="1" ht="272.25" customHeight="1">
      <c r="A36" s="295" t="s">
        <v>729</v>
      </c>
      <c r="B36" s="313" t="s">
        <v>730</v>
      </c>
      <c r="C36" s="295" t="s">
        <v>718</v>
      </c>
      <c r="D36" s="323" t="s">
        <v>48</v>
      </c>
      <c r="E36" s="323" t="s">
        <v>49</v>
      </c>
      <c r="F36" s="323" t="s">
        <v>48</v>
      </c>
      <c r="G36" s="323" t="s">
        <v>49</v>
      </c>
      <c r="H36" s="703" t="s">
        <v>146</v>
      </c>
      <c r="I36" s="295" t="s">
        <v>1083</v>
      </c>
      <c r="J36" s="295"/>
    </row>
    <row r="37" spans="1:10" s="258" customFormat="1" ht="409.5" customHeight="1">
      <c r="A37" s="295" t="s">
        <v>731</v>
      </c>
      <c r="B37" s="295" t="s">
        <v>148</v>
      </c>
      <c r="C37" s="295" t="s">
        <v>718</v>
      </c>
      <c r="D37" s="323" t="s">
        <v>48</v>
      </c>
      <c r="E37" s="323" t="s">
        <v>49</v>
      </c>
      <c r="F37" s="323" t="s">
        <v>48</v>
      </c>
      <c r="G37" s="323" t="s">
        <v>49</v>
      </c>
      <c r="H37" s="295" t="s">
        <v>150</v>
      </c>
      <c r="I37" s="295" t="s">
        <v>732</v>
      </c>
      <c r="J37" s="295"/>
    </row>
    <row r="38" spans="1:10" s="258" customFormat="1" ht="156">
      <c r="A38" s="295" t="s">
        <v>733</v>
      </c>
      <c r="B38" s="295" t="s">
        <v>152</v>
      </c>
      <c r="C38" s="704" t="s">
        <v>718</v>
      </c>
      <c r="D38" s="296">
        <v>42005</v>
      </c>
      <c r="E38" s="296">
        <v>43100</v>
      </c>
      <c r="F38" s="296">
        <v>42005</v>
      </c>
      <c r="G38" s="296">
        <v>43100</v>
      </c>
      <c r="H38" s="705" t="s">
        <v>154</v>
      </c>
      <c r="I38" s="295" t="s">
        <v>734</v>
      </c>
      <c r="J38" s="295"/>
    </row>
    <row r="39" spans="1:10" s="258" customFormat="1" ht="281.25" customHeight="1">
      <c r="A39" s="295" t="s">
        <v>735</v>
      </c>
      <c r="B39" s="295" t="s">
        <v>157</v>
      </c>
      <c r="C39" s="302" t="s">
        <v>718</v>
      </c>
      <c r="D39" s="296">
        <v>42005</v>
      </c>
      <c r="E39" s="296">
        <v>43100</v>
      </c>
      <c r="F39" s="296">
        <v>42005</v>
      </c>
      <c r="G39" s="296">
        <v>43100</v>
      </c>
      <c r="H39" s="302" t="s">
        <v>159</v>
      </c>
      <c r="I39" s="295" t="s">
        <v>1084</v>
      </c>
      <c r="J39" s="295"/>
    </row>
    <row r="40" spans="1:10" s="258" customFormat="1" ht="368.25" customHeight="1">
      <c r="A40" s="295" t="s">
        <v>160</v>
      </c>
      <c r="B40" s="295" t="s">
        <v>736</v>
      </c>
      <c r="C40" s="310" t="s">
        <v>737</v>
      </c>
      <c r="D40" s="296">
        <v>42005</v>
      </c>
      <c r="E40" s="296">
        <v>43100</v>
      </c>
      <c r="F40" s="296">
        <v>42005</v>
      </c>
      <c r="G40" s="296">
        <v>43100</v>
      </c>
      <c r="H40" s="302" t="s">
        <v>164</v>
      </c>
      <c r="I40" s="295" t="s">
        <v>1085</v>
      </c>
      <c r="J40" s="295"/>
    </row>
    <row r="41" spans="1:10" s="258" customFormat="1" ht="204">
      <c r="A41" s="311" t="s">
        <v>165</v>
      </c>
      <c r="B41" s="311" t="s">
        <v>166</v>
      </c>
      <c r="C41" s="310" t="s">
        <v>738</v>
      </c>
      <c r="D41" s="322">
        <v>42005</v>
      </c>
      <c r="E41" s="322">
        <v>43100</v>
      </c>
      <c r="F41" s="322">
        <v>42005</v>
      </c>
      <c r="G41" s="322">
        <v>43100</v>
      </c>
      <c r="H41" s="310" t="s">
        <v>168</v>
      </c>
      <c r="I41" s="311" t="s">
        <v>168</v>
      </c>
      <c r="J41" s="311"/>
    </row>
    <row r="42" spans="1:10" s="258" customFormat="1" ht="144">
      <c r="A42" s="295" t="s">
        <v>169</v>
      </c>
      <c r="B42" s="295" t="s">
        <v>170</v>
      </c>
      <c r="C42" s="310" t="s">
        <v>176</v>
      </c>
      <c r="D42" s="296">
        <v>42005</v>
      </c>
      <c r="E42" s="296">
        <v>43100</v>
      </c>
      <c r="F42" s="296">
        <v>42005</v>
      </c>
      <c r="G42" s="296">
        <v>43100</v>
      </c>
      <c r="H42" s="302" t="s">
        <v>1086</v>
      </c>
      <c r="I42" s="295" t="s">
        <v>1111</v>
      </c>
      <c r="J42" s="295"/>
    </row>
    <row r="43" spans="1:10" s="258" customFormat="1" ht="141.75" customHeight="1">
      <c r="A43" s="295" t="s">
        <v>174</v>
      </c>
      <c r="B43" s="313" t="s">
        <v>739</v>
      </c>
      <c r="C43" s="295" t="s">
        <v>176</v>
      </c>
      <c r="D43" s="296">
        <v>42005</v>
      </c>
      <c r="E43" s="296">
        <v>43100</v>
      </c>
      <c r="F43" s="296">
        <v>42005</v>
      </c>
      <c r="G43" s="296">
        <v>43100</v>
      </c>
      <c r="H43" s="295" t="s">
        <v>177</v>
      </c>
      <c r="I43" s="317" t="s">
        <v>740</v>
      </c>
      <c r="J43" s="317"/>
    </row>
    <row r="44" spans="1:10" s="258" customFormat="1" ht="130.5" customHeight="1">
      <c r="A44" s="312" t="s">
        <v>178</v>
      </c>
      <c r="B44" s="313" t="s">
        <v>179</v>
      </c>
      <c r="C44" s="295" t="s">
        <v>136</v>
      </c>
      <c r="D44" s="323" t="s">
        <v>142</v>
      </c>
      <c r="E44" s="323" t="s">
        <v>123</v>
      </c>
      <c r="F44" s="323" t="s">
        <v>142</v>
      </c>
      <c r="G44" s="323" t="s">
        <v>123</v>
      </c>
      <c r="H44" s="295" t="s">
        <v>180</v>
      </c>
      <c r="I44" s="295" t="s">
        <v>741</v>
      </c>
      <c r="J44" s="295"/>
    </row>
    <row r="45" spans="1:10" s="258" customFormat="1" ht="144">
      <c r="A45" s="312" t="s">
        <v>181</v>
      </c>
      <c r="B45" s="313" t="s">
        <v>742</v>
      </c>
      <c r="C45" s="295" t="s">
        <v>176</v>
      </c>
      <c r="D45" s="323" t="s">
        <v>48</v>
      </c>
      <c r="E45" s="323" t="s">
        <v>49</v>
      </c>
      <c r="F45" s="323" t="s">
        <v>48</v>
      </c>
      <c r="G45" s="323" t="s">
        <v>49</v>
      </c>
      <c r="H45" s="295" t="s">
        <v>183</v>
      </c>
      <c r="I45" s="295" t="s">
        <v>1087</v>
      </c>
      <c r="J45" s="295"/>
    </row>
    <row r="46" spans="1:10" s="258" customFormat="1" ht="112.5" customHeight="1">
      <c r="A46" s="324" t="s">
        <v>184</v>
      </c>
      <c r="B46" s="325" t="s">
        <v>185</v>
      </c>
      <c r="C46" s="295" t="s">
        <v>718</v>
      </c>
      <c r="D46" s="323" t="s">
        <v>48</v>
      </c>
      <c r="E46" s="323" t="s">
        <v>123</v>
      </c>
      <c r="F46" s="323" t="s">
        <v>48</v>
      </c>
      <c r="G46" s="323" t="s">
        <v>123</v>
      </c>
      <c r="H46" s="295" t="s">
        <v>186</v>
      </c>
      <c r="I46" s="311" t="s">
        <v>743</v>
      </c>
      <c r="J46" s="295"/>
    </row>
    <row r="47" spans="1:10" s="258" customFormat="1" ht="84">
      <c r="A47" s="312" t="s">
        <v>188</v>
      </c>
      <c r="B47" s="295" t="s">
        <v>744</v>
      </c>
      <c r="C47" s="295" t="s">
        <v>120</v>
      </c>
      <c r="D47" s="312" t="s">
        <v>34</v>
      </c>
      <c r="E47" s="312" t="s">
        <v>34</v>
      </c>
      <c r="F47" s="312" t="s">
        <v>34</v>
      </c>
      <c r="G47" s="312" t="s">
        <v>34</v>
      </c>
      <c r="H47" s="295" t="s">
        <v>190</v>
      </c>
      <c r="I47" s="295" t="s">
        <v>190</v>
      </c>
      <c r="J47" s="317"/>
    </row>
    <row r="48" spans="1:10" s="258" customFormat="1" ht="187.5" customHeight="1">
      <c r="A48" s="327" t="s">
        <v>745</v>
      </c>
      <c r="B48" s="313" t="s">
        <v>746</v>
      </c>
      <c r="C48" s="295" t="s">
        <v>94</v>
      </c>
      <c r="D48" s="323" t="s">
        <v>100</v>
      </c>
      <c r="E48" s="323" t="s">
        <v>49</v>
      </c>
      <c r="F48" s="323" t="s">
        <v>100</v>
      </c>
      <c r="G48" s="323" t="s">
        <v>49</v>
      </c>
      <c r="H48" s="295" t="s">
        <v>747</v>
      </c>
      <c r="I48" s="317" t="s">
        <v>748</v>
      </c>
      <c r="J48" s="295"/>
    </row>
    <row r="49" spans="1:10" s="258" customFormat="1" ht="198.75" customHeight="1">
      <c r="A49" s="312" t="s">
        <v>749</v>
      </c>
      <c r="B49" s="295" t="s">
        <v>197</v>
      </c>
      <c r="C49" s="302" t="s">
        <v>194</v>
      </c>
      <c r="D49" s="312" t="s">
        <v>48</v>
      </c>
      <c r="E49" s="312" t="s">
        <v>49</v>
      </c>
      <c r="F49" s="312" t="s">
        <v>48</v>
      </c>
      <c r="G49" s="312" t="s">
        <v>49</v>
      </c>
      <c r="H49" s="302" t="s">
        <v>199</v>
      </c>
      <c r="I49" s="295" t="s">
        <v>750</v>
      </c>
      <c r="J49" s="299"/>
    </row>
    <row r="50" spans="1:10" s="258" customFormat="1" ht="197.25" customHeight="1">
      <c r="A50" s="312" t="s">
        <v>751</v>
      </c>
      <c r="B50" s="295" t="s">
        <v>201</v>
      </c>
      <c r="C50" s="302" t="s">
        <v>194</v>
      </c>
      <c r="D50" s="312" t="s">
        <v>48</v>
      </c>
      <c r="E50" s="312" t="s">
        <v>49</v>
      </c>
      <c r="F50" s="312" t="s">
        <v>48</v>
      </c>
      <c r="G50" s="312" t="s">
        <v>49</v>
      </c>
      <c r="H50" s="302" t="s">
        <v>202</v>
      </c>
      <c r="I50" s="295" t="s">
        <v>752</v>
      </c>
      <c r="J50" s="299"/>
    </row>
    <row r="51" spans="1:10" s="258" customFormat="1" ht="130.5" customHeight="1">
      <c r="A51" s="312" t="s">
        <v>753</v>
      </c>
      <c r="B51" s="295" t="s">
        <v>204</v>
      </c>
      <c r="C51" s="310" t="s">
        <v>94</v>
      </c>
      <c r="D51" s="312" t="s">
        <v>90</v>
      </c>
      <c r="E51" s="312" t="s">
        <v>49</v>
      </c>
      <c r="F51" s="312" t="s">
        <v>90</v>
      </c>
      <c r="G51" s="312" t="s">
        <v>49</v>
      </c>
      <c r="H51" s="295" t="s">
        <v>206</v>
      </c>
      <c r="I51" s="295" t="s">
        <v>754</v>
      </c>
      <c r="J51" s="295"/>
    </row>
    <row r="52" spans="1:10" s="258" customFormat="1" ht="120">
      <c r="A52" s="312" t="s">
        <v>755</v>
      </c>
      <c r="B52" s="295" t="s">
        <v>208</v>
      </c>
      <c r="C52" s="310" t="s">
        <v>94</v>
      </c>
      <c r="D52" s="312" t="s">
        <v>48</v>
      </c>
      <c r="E52" s="312" t="s">
        <v>49</v>
      </c>
      <c r="F52" s="312" t="s">
        <v>48</v>
      </c>
      <c r="G52" s="312" t="s">
        <v>49</v>
      </c>
      <c r="H52" s="295" t="s">
        <v>209</v>
      </c>
      <c r="I52" s="295" t="s">
        <v>756</v>
      </c>
      <c r="J52" s="295"/>
    </row>
    <row r="53" spans="1:10" s="258" customFormat="1" ht="252">
      <c r="A53" s="312" t="s">
        <v>757</v>
      </c>
      <c r="B53" s="320" t="s">
        <v>758</v>
      </c>
      <c r="C53" s="302" t="s">
        <v>94</v>
      </c>
      <c r="D53" s="312" t="s">
        <v>48</v>
      </c>
      <c r="E53" s="312" t="s">
        <v>49</v>
      </c>
      <c r="F53" s="312" t="s">
        <v>48</v>
      </c>
      <c r="G53" s="312" t="s">
        <v>49</v>
      </c>
      <c r="H53" s="302" t="s">
        <v>213</v>
      </c>
      <c r="I53" s="295" t="s">
        <v>759</v>
      </c>
      <c r="J53" s="295"/>
    </row>
    <row r="54" spans="1:10" s="258" customFormat="1" ht="192" hidden="1">
      <c r="A54" s="312" t="s">
        <v>760</v>
      </c>
      <c r="B54" s="295" t="s">
        <v>215</v>
      </c>
      <c r="C54" s="329" t="s">
        <v>194</v>
      </c>
      <c r="D54" s="312" t="s">
        <v>374</v>
      </c>
      <c r="E54" s="312" t="s">
        <v>49</v>
      </c>
      <c r="F54" s="312" t="s">
        <v>374</v>
      </c>
      <c r="G54" s="312" t="s">
        <v>49</v>
      </c>
      <c r="H54" s="302"/>
      <c r="I54" s="298" t="s">
        <v>761</v>
      </c>
      <c r="J54" s="330"/>
    </row>
    <row r="55" spans="1:10" s="258" customFormat="1" ht="234.75" customHeight="1">
      <c r="A55" s="312" t="s">
        <v>762</v>
      </c>
      <c r="B55" s="295" t="s">
        <v>219</v>
      </c>
      <c r="C55" s="326" t="s">
        <v>94</v>
      </c>
      <c r="D55" s="312" t="s">
        <v>222</v>
      </c>
      <c r="E55" s="312" t="s">
        <v>49</v>
      </c>
      <c r="F55" s="312" t="s">
        <v>222</v>
      </c>
      <c r="G55" s="312" t="s">
        <v>49</v>
      </c>
      <c r="H55" s="302" t="s">
        <v>221</v>
      </c>
      <c r="I55" s="295" t="s">
        <v>763</v>
      </c>
      <c r="J55" s="295"/>
    </row>
    <row r="56" spans="1:10" s="258" customFormat="1" ht="108">
      <c r="A56" s="312" t="s">
        <v>624</v>
      </c>
      <c r="B56" s="295" t="s">
        <v>1127</v>
      </c>
      <c r="C56" s="295" t="s">
        <v>764</v>
      </c>
      <c r="D56" s="312" t="s">
        <v>34</v>
      </c>
      <c r="E56" s="312" t="s">
        <v>34</v>
      </c>
      <c r="F56" s="312" t="s">
        <v>34</v>
      </c>
      <c r="G56" s="312" t="s">
        <v>34</v>
      </c>
      <c r="H56" s="302" t="s">
        <v>225</v>
      </c>
      <c r="I56" s="302" t="s">
        <v>225</v>
      </c>
      <c r="J56" s="295"/>
    </row>
    <row r="57" spans="1:10" s="258" customFormat="1" ht="168.75" customHeight="1">
      <c r="A57" s="312"/>
      <c r="B57" s="295" t="s">
        <v>227</v>
      </c>
      <c r="C57" s="295" t="s">
        <v>172</v>
      </c>
      <c r="D57" s="296" t="s">
        <v>34</v>
      </c>
      <c r="E57" s="312" t="s">
        <v>123</v>
      </c>
      <c r="F57" s="296" t="s">
        <v>34</v>
      </c>
      <c r="G57" s="312" t="s">
        <v>123</v>
      </c>
      <c r="H57" s="295" t="s">
        <v>34</v>
      </c>
      <c r="I57" s="295" t="s">
        <v>765</v>
      </c>
      <c r="J57" s="299"/>
    </row>
    <row r="58" spans="1:10" s="258" customFormat="1" ht="211.5" customHeight="1">
      <c r="A58" s="312" t="s">
        <v>766</v>
      </c>
      <c r="B58" s="295" t="s">
        <v>229</v>
      </c>
      <c r="C58" s="295" t="s">
        <v>194</v>
      </c>
      <c r="D58" s="312" t="s">
        <v>48</v>
      </c>
      <c r="E58" s="312" t="s">
        <v>49</v>
      </c>
      <c r="F58" s="312" t="s">
        <v>48</v>
      </c>
      <c r="G58" s="312" t="s">
        <v>49</v>
      </c>
      <c r="H58" s="295" t="s">
        <v>767</v>
      </c>
      <c r="I58" s="295" t="s">
        <v>768</v>
      </c>
      <c r="J58" s="295"/>
    </row>
    <row r="59" spans="1:10" s="258" customFormat="1" ht="120">
      <c r="A59" s="312" t="s">
        <v>769</v>
      </c>
      <c r="B59" s="295" t="s">
        <v>233</v>
      </c>
      <c r="C59" s="295" t="s">
        <v>94</v>
      </c>
      <c r="D59" s="312" t="s">
        <v>222</v>
      </c>
      <c r="E59" s="312" t="s">
        <v>301</v>
      </c>
      <c r="F59" s="312" t="s">
        <v>222</v>
      </c>
      <c r="G59" s="312" t="s">
        <v>301</v>
      </c>
      <c r="H59" s="295" t="s">
        <v>234</v>
      </c>
      <c r="I59" s="295" t="s">
        <v>770</v>
      </c>
      <c r="J59" s="295"/>
    </row>
    <row r="60" spans="1:10" s="258" customFormat="1" ht="137.25" customHeight="1">
      <c r="A60" s="312" t="s">
        <v>771</v>
      </c>
      <c r="B60" s="295" t="s">
        <v>237</v>
      </c>
      <c r="C60" s="295" t="s">
        <v>94</v>
      </c>
      <c r="D60" s="312" t="s">
        <v>132</v>
      </c>
      <c r="E60" s="312" t="s">
        <v>772</v>
      </c>
      <c r="F60" s="312" t="s">
        <v>132</v>
      </c>
      <c r="G60" s="312" t="s">
        <v>772</v>
      </c>
      <c r="H60" s="295" t="s">
        <v>238</v>
      </c>
      <c r="I60" s="295" t="s">
        <v>773</v>
      </c>
      <c r="J60" s="299"/>
    </row>
    <row r="61" spans="1:10" s="258" customFormat="1" ht="120">
      <c r="A61" s="312" t="s">
        <v>774</v>
      </c>
      <c r="B61" s="295" t="s">
        <v>240</v>
      </c>
      <c r="C61" s="295" t="s">
        <v>94</v>
      </c>
      <c r="D61" s="312" t="s">
        <v>90</v>
      </c>
      <c r="E61" s="312" t="s">
        <v>49</v>
      </c>
      <c r="F61" s="312" t="s">
        <v>90</v>
      </c>
      <c r="G61" s="312" t="s">
        <v>49</v>
      </c>
      <c r="H61" s="295" t="s">
        <v>775</v>
      </c>
      <c r="I61" s="295" t="s">
        <v>776</v>
      </c>
      <c r="J61" s="295"/>
    </row>
    <row r="62" spans="1:10" s="258" customFormat="1" ht="120">
      <c r="A62" s="312" t="s">
        <v>777</v>
      </c>
      <c r="B62" s="295" t="s">
        <v>243</v>
      </c>
      <c r="C62" s="295" t="s">
        <v>94</v>
      </c>
      <c r="D62" s="312" t="s">
        <v>132</v>
      </c>
      <c r="E62" s="312" t="s">
        <v>778</v>
      </c>
      <c r="F62" s="312" t="s">
        <v>132</v>
      </c>
      <c r="G62" s="312" t="s">
        <v>778</v>
      </c>
      <c r="H62" s="295" t="s">
        <v>245</v>
      </c>
      <c r="I62" s="331" t="s">
        <v>779</v>
      </c>
      <c r="J62" s="295"/>
    </row>
    <row r="63" spans="1:10" s="258" customFormat="1" ht="113.25" customHeight="1">
      <c r="A63" s="312" t="s">
        <v>780</v>
      </c>
      <c r="B63" s="295" t="s">
        <v>247</v>
      </c>
      <c r="C63" s="295" t="s">
        <v>718</v>
      </c>
      <c r="D63" s="296">
        <v>42005</v>
      </c>
      <c r="E63" s="312" t="s">
        <v>49</v>
      </c>
      <c r="F63" s="296">
        <v>42005</v>
      </c>
      <c r="G63" s="312" t="s">
        <v>49</v>
      </c>
      <c r="H63" s="295" t="s">
        <v>249</v>
      </c>
      <c r="I63" s="295" t="s">
        <v>781</v>
      </c>
      <c r="J63" s="295"/>
    </row>
    <row r="64" spans="1:10" s="258" customFormat="1" ht="72">
      <c r="A64" s="312" t="s">
        <v>628</v>
      </c>
      <c r="B64" s="295" t="s">
        <v>251</v>
      </c>
      <c r="C64" s="295" t="s">
        <v>782</v>
      </c>
      <c r="D64" s="296" t="s">
        <v>34</v>
      </c>
      <c r="E64" s="312" t="s">
        <v>49</v>
      </c>
      <c r="F64" s="296" t="s">
        <v>34</v>
      </c>
      <c r="G64" s="312" t="s">
        <v>49</v>
      </c>
      <c r="H64" s="295" t="s">
        <v>252</v>
      </c>
      <c r="I64" s="295" t="s">
        <v>252</v>
      </c>
      <c r="J64" s="295"/>
    </row>
    <row r="65" spans="1:10" s="258" customFormat="1" ht="180">
      <c r="A65" s="312" t="s">
        <v>783</v>
      </c>
      <c r="B65" s="295" t="s">
        <v>254</v>
      </c>
      <c r="C65" s="295" t="s">
        <v>94</v>
      </c>
      <c r="D65" s="296">
        <v>42005</v>
      </c>
      <c r="E65" s="312" t="s">
        <v>49</v>
      </c>
      <c r="F65" s="296">
        <v>42005</v>
      </c>
      <c r="G65" s="312" t="s">
        <v>49</v>
      </c>
      <c r="H65" s="295" t="s">
        <v>255</v>
      </c>
      <c r="I65" s="295" t="s">
        <v>784</v>
      </c>
      <c r="J65" s="295"/>
    </row>
    <row r="66" spans="1:10" s="258" customFormat="1" ht="132">
      <c r="A66" s="312" t="s">
        <v>785</v>
      </c>
      <c r="B66" s="295" t="s">
        <v>257</v>
      </c>
      <c r="C66" s="295" t="s">
        <v>94</v>
      </c>
      <c r="D66" s="296">
        <v>42036</v>
      </c>
      <c r="E66" s="312" t="s">
        <v>49</v>
      </c>
      <c r="F66" s="296">
        <v>42036</v>
      </c>
      <c r="G66" s="312" t="s">
        <v>49</v>
      </c>
      <c r="H66" s="295" t="s">
        <v>258</v>
      </c>
      <c r="I66" s="295" t="s">
        <v>786</v>
      </c>
      <c r="J66" s="295"/>
    </row>
    <row r="67" spans="1:10" s="258" customFormat="1" ht="212.25" customHeight="1">
      <c r="A67" s="312" t="s">
        <v>787</v>
      </c>
      <c r="B67" s="295" t="s">
        <v>260</v>
      </c>
      <c r="C67" s="295" t="s">
        <v>788</v>
      </c>
      <c r="D67" s="296">
        <v>42064</v>
      </c>
      <c r="E67" s="312" t="s">
        <v>49</v>
      </c>
      <c r="F67" s="296">
        <v>42064</v>
      </c>
      <c r="G67" s="312" t="s">
        <v>49</v>
      </c>
      <c r="H67" s="295" t="s">
        <v>263</v>
      </c>
      <c r="I67" s="295" t="s">
        <v>789</v>
      </c>
      <c r="J67" s="295"/>
    </row>
    <row r="68" spans="1:10" s="258" customFormat="1" ht="216">
      <c r="A68" s="312" t="s">
        <v>790</v>
      </c>
      <c r="B68" s="295" t="s">
        <v>266</v>
      </c>
      <c r="C68" s="295" t="s">
        <v>791</v>
      </c>
      <c r="D68" s="296">
        <v>42064</v>
      </c>
      <c r="E68" s="312" t="s">
        <v>49</v>
      </c>
      <c r="F68" s="296">
        <v>42064</v>
      </c>
      <c r="G68" s="312" t="s">
        <v>49</v>
      </c>
      <c r="H68" s="295" t="s">
        <v>267</v>
      </c>
      <c r="I68" s="295" t="s">
        <v>792</v>
      </c>
      <c r="J68" s="295"/>
    </row>
    <row r="69" spans="1:10" s="258" customFormat="1" ht="120">
      <c r="A69" s="312" t="s">
        <v>793</v>
      </c>
      <c r="B69" s="295" t="s">
        <v>794</v>
      </c>
      <c r="C69" s="295" t="s">
        <v>94</v>
      </c>
      <c r="D69" s="296">
        <v>42095</v>
      </c>
      <c r="E69" s="312" t="s">
        <v>49</v>
      </c>
      <c r="F69" s="296">
        <v>42095</v>
      </c>
      <c r="G69" s="312" t="s">
        <v>49</v>
      </c>
      <c r="H69" s="295" t="s">
        <v>270</v>
      </c>
      <c r="I69" s="295" t="s">
        <v>795</v>
      </c>
      <c r="J69" s="295"/>
    </row>
    <row r="70" spans="1:10" s="258" customFormat="1" ht="144">
      <c r="A70" s="312" t="s">
        <v>796</v>
      </c>
      <c r="B70" s="295" t="s">
        <v>272</v>
      </c>
      <c r="C70" s="295" t="s">
        <v>718</v>
      </c>
      <c r="D70" s="296">
        <v>42005</v>
      </c>
      <c r="E70" s="312" t="s">
        <v>49</v>
      </c>
      <c r="F70" s="296">
        <v>42005</v>
      </c>
      <c r="G70" s="312" t="s">
        <v>49</v>
      </c>
      <c r="H70" s="295" t="s">
        <v>274</v>
      </c>
      <c r="I70" s="295" t="s">
        <v>797</v>
      </c>
      <c r="J70" s="295"/>
    </row>
    <row r="71" spans="1:10" s="258" customFormat="1" ht="120">
      <c r="A71" s="312" t="s">
        <v>798</v>
      </c>
      <c r="B71" s="295" t="s">
        <v>276</v>
      </c>
      <c r="C71" s="295" t="s">
        <v>136</v>
      </c>
      <c r="D71" s="296">
        <v>42217</v>
      </c>
      <c r="E71" s="312" t="s">
        <v>49</v>
      </c>
      <c r="F71" s="296">
        <v>42217</v>
      </c>
      <c r="G71" s="312" t="s">
        <v>49</v>
      </c>
      <c r="H71" s="295" t="s">
        <v>277</v>
      </c>
      <c r="I71" s="295" t="s">
        <v>799</v>
      </c>
      <c r="J71" s="295"/>
    </row>
    <row r="72" spans="1:10" s="258" customFormat="1" ht="72">
      <c r="A72" s="312" t="s">
        <v>630</v>
      </c>
      <c r="B72" s="295" t="s">
        <v>284</v>
      </c>
      <c r="C72" s="295" t="s">
        <v>800</v>
      </c>
      <c r="D72" s="296" t="s">
        <v>34</v>
      </c>
      <c r="E72" s="312" t="s">
        <v>49</v>
      </c>
      <c r="F72" s="296" t="s">
        <v>34</v>
      </c>
      <c r="G72" s="312" t="s">
        <v>49</v>
      </c>
      <c r="H72" s="295" t="s">
        <v>801</v>
      </c>
      <c r="I72" s="295" t="s">
        <v>801</v>
      </c>
      <c r="J72" s="295"/>
    </row>
    <row r="73" spans="1:10" s="258" customFormat="1" ht="48">
      <c r="A73" s="312" t="s">
        <v>802</v>
      </c>
      <c r="B73" s="295" t="s">
        <v>287</v>
      </c>
      <c r="C73" s="299" t="s">
        <v>803</v>
      </c>
      <c r="D73" s="296" t="s">
        <v>34</v>
      </c>
      <c r="E73" s="312" t="s">
        <v>34</v>
      </c>
      <c r="F73" s="296" t="s">
        <v>34</v>
      </c>
      <c r="G73" s="312" t="s">
        <v>34</v>
      </c>
      <c r="H73" s="295" t="s">
        <v>290</v>
      </c>
      <c r="I73" s="295" t="s">
        <v>290</v>
      </c>
      <c r="J73" s="295"/>
    </row>
    <row r="74" spans="1:10" s="258" customFormat="1" ht="77.25" customHeight="1">
      <c r="A74" s="312" t="s">
        <v>291</v>
      </c>
      <c r="B74" s="295" t="s">
        <v>292</v>
      </c>
      <c r="C74" s="299" t="s">
        <v>289</v>
      </c>
      <c r="D74" s="296">
        <v>41275</v>
      </c>
      <c r="E74" s="312" t="s">
        <v>123</v>
      </c>
      <c r="F74" s="296">
        <v>41275</v>
      </c>
      <c r="G74" s="312" t="s">
        <v>123</v>
      </c>
      <c r="H74" s="295" t="s">
        <v>34</v>
      </c>
      <c r="I74" s="295" t="s">
        <v>1088</v>
      </c>
      <c r="J74" s="298"/>
    </row>
    <row r="75" spans="1:10" s="258" customFormat="1" ht="72">
      <c r="A75" s="312"/>
      <c r="B75" s="295" t="s">
        <v>294</v>
      </c>
      <c r="C75" s="299" t="s">
        <v>289</v>
      </c>
      <c r="D75" s="296" t="s">
        <v>34</v>
      </c>
      <c r="E75" s="312" t="s">
        <v>123</v>
      </c>
      <c r="F75" s="296" t="s">
        <v>34</v>
      </c>
      <c r="G75" s="312" t="s">
        <v>1089</v>
      </c>
      <c r="H75" s="295" t="s">
        <v>34</v>
      </c>
      <c r="I75" s="295" t="s">
        <v>1093</v>
      </c>
      <c r="J75" s="298"/>
    </row>
    <row r="76" spans="1:10" s="258" customFormat="1" ht="150" customHeight="1">
      <c r="A76" s="312" t="s">
        <v>295</v>
      </c>
      <c r="B76" s="320" t="s">
        <v>296</v>
      </c>
      <c r="C76" s="299" t="s">
        <v>289</v>
      </c>
      <c r="D76" s="296">
        <v>42005</v>
      </c>
      <c r="E76" s="312" t="s">
        <v>49</v>
      </c>
      <c r="F76" s="296">
        <v>42005</v>
      </c>
      <c r="G76" s="312" t="s">
        <v>49</v>
      </c>
      <c r="H76" s="302" t="s">
        <v>296</v>
      </c>
      <c r="I76" s="301" t="s">
        <v>1098</v>
      </c>
      <c r="J76" s="295"/>
    </row>
    <row r="77" spans="1:10" s="258" customFormat="1" ht="60">
      <c r="A77" s="312"/>
      <c r="B77" s="332" t="s">
        <v>804</v>
      </c>
      <c r="C77" s="299" t="s">
        <v>289</v>
      </c>
      <c r="D77" s="296" t="s">
        <v>34</v>
      </c>
      <c r="E77" s="312" t="s">
        <v>805</v>
      </c>
      <c r="F77" s="296" t="s">
        <v>34</v>
      </c>
      <c r="G77" s="312" t="s">
        <v>805</v>
      </c>
      <c r="H77" s="295" t="s">
        <v>806</v>
      </c>
      <c r="I77" s="295" t="s">
        <v>1093</v>
      </c>
      <c r="J77" s="295"/>
    </row>
    <row r="78" spans="1:10" s="258" customFormat="1" ht="91.5" customHeight="1">
      <c r="A78" s="312" t="s">
        <v>302</v>
      </c>
      <c r="B78" s="320" t="s">
        <v>303</v>
      </c>
      <c r="C78" s="299" t="s">
        <v>289</v>
      </c>
      <c r="D78" s="296">
        <v>42005</v>
      </c>
      <c r="E78" s="312" t="s">
        <v>49</v>
      </c>
      <c r="F78" s="296">
        <v>42005</v>
      </c>
      <c r="G78" s="312" t="s">
        <v>49</v>
      </c>
      <c r="H78" s="295" t="s">
        <v>34</v>
      </c>
      <c r="I78" s="301" t="s">
        <v>1099</v>
      </c>
      <c r="J78" s="295"/>
    </row>
    <row r="79" spans="1:10" s="258" customFormat="1" ht="66" customHeight="1">
      <c r="A79" s="312"/>
      <c r="B79" s="332" t="s">
        <v>807</v>
      </c>
      <c r="C79" s="299" t="s">
        <v>289</v>
      </c>
      <c r="D79" s="296" t="s">
        <v>34</v>
      </c>
      <c r="E79" s="312" t="s">
        <v>123</v>
      </c>
      <c r="F79" s="296" t="s">
        <v>34</v>
      </c>
      <c r="G79" s="312" t="s">
        <v>34</v>
      </c>
      <c r="H79" s="295" t="s">
        <v>808</v>
      </c>
      <c r="I79" s="295" t="s">
        <v>1094</v>
      </c>
      <c r="J79" s="295"/>
    </row>
    <row r="80" spans="1:10" s="258" customFormat="1" ht="48">
      <c r="A80" s="312"/>
      <c r="B80" s="332" t="s">
        <v>809</v>
      </c>
      <c r="C80" s="299" t="s">
        <v>289</v>
      </c>
      <c r="D80" s="296" t="s">
        <v>34</v>
      </c>
      <c r="E80" s="312" t="s">
        <v>49</v>
      </c>
      <c r="F80" s="296" t="s">
        <v>34</v>
      </c>
      <c r="G80" s="312" t="s">
        <v>49</v>
      </c>
      <c r="H80" s="295" t="s">
        <v>34</v>
      </c>
      <c r="I80" s="295" t="s">
        <v>34</v>
      </c>
      <c r="J80" s="295"/>
    </row>
    <row r="81" spans="1:10" s="258" customFormat="1" ht="252">
      <c r="A81" s="312" t="s">
        <v>810</v>
      </c>
      <c r="B81" s="295" t="s">
        <v>309</v>
      </c>
      <c r="C81" s="299" t="s">
        <v>289</v>
      </c>
      <c r="D81" s="296">
        <v>41997</v>
      </c>
      <c r="E81" s="312" t="s">
        <v>117</v>
      </c>
      <c r="F81" s="296">
        <v>41997</v>
      </c>
      <c r="G81" s="312" t="s">
        <v>117</v>
      </c>
      <c r="H81" s="295" t="s">
        <v>309</v>
      </c>
      <c r="I81" s="295" t="s">
        <v>1100</v>
      </c>
      <c r="J81" s="295"/>
    </row>
    <row r="82" spans="1:10" s="258" customFormat="1" ht="48">
      <c r="A82" s="312"/>
      <c r="B82" s="332" t="s">
        <v>811</v>
      </c>
      <c r="C82" s="299" t="s">
        <v>289</v>
      </c>
      <c r="D82" s="296" t="s">
        <v>34</v>
      </c>
      <c r="E82" s="312" t="s">
        <v>117</v>
      </c>
      <c r="F82" s="296" t="s">
        <v>34</v>
      </c>
      <c r="G82" s="312" t="s">
        <v>34</v>
      </c>
      <c r="H82" s="295" t="s">
        <v>34</v>
      </c>
      <c r="I82" s="295" t="s">
        <v>34</v>
      </c>
      <c r="J82" s="295"/>
    </row>
    <row r="83" spans="1:10" s="258" customFormat="1" ht="144">
      <c r="A83" s="312" t="s">
        <v>812</v>
      </c>
      <c r="B83" s="295" t="s">
        <v>315</v>
      </c>
      <c r="C83" s="299" t="s">
        <v>289</v>
      </c>
      <c r="D83" s="296">
        <v>42005</v>
      </c>
      <c r="E83" s="312" t="s">
        <v>49</v>
      </c>
      <c r="F83" s="296" t="s">
        <v>34</v>
      </c>
      <c r="G83" s="312" t="s">
        <v>34</v>
      </c>
      <c r="H83" s="295" t="s">
        <v>315</v>
      </c>
      <c r="I83" s="295" t="s">
        <v>1101</v>
      </c>
      <c r="J83" s="295"/>
    </row>
    <row r="84" spans="1:10" s="258" customFormat="1" ht="72">
      <c r="A84" s="312"/>
      <c r="B84" s="332" t="s">
        <v>813</v>
      </c>
      <c r="C84" s="299" t="s">
        <v>289</v>
      </c>
      <c r="D84" s="296" t="s">
        <v>34</v>
      </c>
      <c r="E84" s="312" t="s">
        <v>123</v>
      </c>
      <c r="F84" s="296" t="s">
        <v>34</v>
      </c>
      <c r="G84" s="312" t="s">
        <v>123</v>
      </c>
      <c r="H84" s="298" t="s">
        <v>34</v>
      </c>
      <c r="I84" s="295" t="s">
        <v>1094</v>
      </c>
      <c r="J84" s="295"/>
    </row>
    <row r="85" spans="1:10" s="258" customFormat="1" ht="48">
      <c r="A85" s="312"/>
      <c r="B85" s="332" t="s">
        <v>814</v>
      </c>
      <c r="C85" s="299" t="s">
        <v>289</v>
      </c>
      <c r="D85" s="296" t="s">
        <v>34</v>
      </c>
      <c r="E85" s="312" t="s">
        <v>49</v>
      </c>
      <c r="F85" s="296" t="s">
        <v>34</v>
      </c>
      <c r="G85" s="312" t="s">
        <v>34</v>
      </c>
      <c r="H85" s="298" t="s">
        <v>34</v>
      </c>
      <c r="I85" s="298" t="s">
        <v>34</v>
      </c>
      <c r="J85" s="295"/>
    </row>
    <row r="86" spans="1:10" s="258" customFormat="1" ht="165" customHeight="1">
      <c r="A86" s="312" t="s">
        <v>815</v>
      </c>
      <c r="B86" s="320" t="s">
        <v>321</v>
      </c>
      <c r="C86" s="299" t="s">
        <v>289</v>
      </c>
      <c r="D86" s="296">
        <v>42005</v>
      </c>
      <c r="E86" s="312" t="s">
        <v>117</v>
      </c>
      <c r="F86" s="296" t="s">
        <v>34</v>
      </c>
      <c r="G86" s="312" t="s">
        <v>34</v>
      </c>
      <c r="H86" s="320" t="s">
        <v>321</v>
      </c>
      <c r="I86" s="295" t="s">
        <v>1102</v>
      </c>
      <c r="J86" s="295"/>
    </row>
    <row r="87" spans="1:10" s="258" customFormat="1" ht="48">
      <c r="A87" s="312"/>
      <c r="B87" s="332" t="s">
        <v>816</v>
      </c>
      <c r="C87" s="299" t="s">
        <v>289</v>
      </c>
      <c r="D87" s="312" t="s">
        <v>34</v>
      </c>
      <c r="E87" s="312" t="s">
        <v>117</v>
      </c>
      <c r="F87" s="296" t="s">
        <v>34</v>
      </c>
      <c r="G87" s="312" t="s">
        <v>34</v>
      </c>
      <c r="H87" s="295" t="s">
        <v>34</v>
      </c>
      <c r="I87" s="295" t="s">
        <v>34</v>
      </c>
      <c r="J87" s="295"/>
    </row>
    <row r="88" spans="1:10" s="258" customFormat="1" ht="93" customHeight="1">
      <c r="A88" s="312" t="s">
        <v>817</v>
      </c>
      <c r="B88" s="295" t="s">
        <v>324</v>
      </c>
      <c r="C88" s="299" t="s">
        <v>289</v>
      </c>
      <c r="D88" s="296">
        <v>42005</v>
      </c>
      <c r="E88" s="312" t="s">
        <v>49</v>
      </c>
      <c r="F88" s="296">
        <v>42005</v>
      </c>
      <c r="G88" s="312" t="s">
        <v>49</v>
      </c>
      <c r="H88" s="302" t="s">
        <v>818</v>
      </c>
      <c r="I88" s="295" t="s">
        <v>1103</v>
      </c>
      <c r="J88" s="295"/>
    </row>
    <row r="89" spans="1:10" s="258" customFormat="1" ht="72">
      <c r="A89" s="312"/>
      <c r="B89" s="332" t="s">
        <v>819</v>
      </c>
      <c r="C89" s="299" t="s">
        <v>289</v>
      </c>
      <c r="D89" s="296" t="s">
        <v>34</v>
      </c>
      <c r="E89" s="312" t="s">
        <v>331</v>
      </c>
      <c r="F89" s="296" t="s">
        <v>34</v>
      </c>
      <c r="G89" s="312" t="s">
        <v>301</v>
      </c>
      <c r="H89" s="295" t="s">
        <v>820</v>
      </c>
      <c r="I89" s="295" t="s">
        <v>1093</v>
      </c>
      <c r="J89" s="295"/>
    </row>
    <row r="90" spans="1:10" s="258" customFormat="1" ht="48">
      <c r="A90" s="312"/>
      <c r="B90" s="332" t="s">
        <v>821</v>
      </c>
      <c r="C90" s="299" t="s">
        <v>289</v>
      </c>
      <c r="D90" s="296" t="s">
        <v>34</v>
      </c>
      <c r="E90" s="312" t="s">
        <v>49</v>
      </c>
      <c r="F90" s="296" t="s">
        <v>34</v>
      </c>
      <c r="G90" s="312" t="s">
        <v>34</v>
      </c>
      <c r="H90" s="295" t="s">
        <v>822</v>
      </c>
      <c r="I90" s="295" t="s">
        <v>34</v>
      </c>
      <c r="J90" s="295"/>
    </row>
    <row r="91" spans="1:10" s="258" customFormat="1" ht="175.5" customHeight="1">
      <c r="A91" s="312" t="s">
        <v>823</v>
      </c>
      <c r="B91" s="320" t="s">
        <v>824</v>
      </c>
      <c r="C91" s="299" t="s">
        <v>289</v>
      </c>
      <c r="D91" s="296">
        <v>42005</v>
      </c>
      <c r="E91" s="312" t="s">
        <v>49</v>
      </c>
      <c r="F91" s="296">
        <v>42005</v>
      </c>
      <c r="G91" s="312" t="s">
        <v>49</v>
      </c>
      <c r="H91" s="295" t="s">
        <v>34</v>
      </c>
      <c r="I91" s="295" t="s">
        <v>1104</v>
      </c>
      <c r="J91" s="295"/>
    </row>
    <row r="92" spans="1:10" s="258" customFormat="1" ht="60">
      <c r="A92" s="312"/>
      <c r="B92" s="332" t="s">
        <v>825</v>
      </c>
      <c r="C92" s="299" t="s">
        <v>289</v>
      </c>
      <c r="D92" s="296" t="s">
        <v>34</v>
      </c>
      <c r="E92" s="312" t="s">
        <v>331</v>
      </c>
      <c r="F92" s="296" t="s">
        <v>34</v>
      </c>
      <c r="G92" s="312" t="s">
        <v>331</v>
      </c>
      <c r="H92" s="295" t="s">
        <v>826</v>
      </c>
      <c r="I92" s="295" t="s">
        <v>1093</v>
      </c>
      <c r="J92" s="295"/>
    </row>
    <row r="93" spans="1:10" s="258" customFormat="1" ht="63" customHeight="1">
      <c r="A93" s="312"/>
      <c r="B93" s="332" t="s">
        <v>827</v>
      </c>
      <c r="C93" s="299" t="s">
        <v>289</v>
      </c>
      <c r="D93" s="296" t="s">
        <v>34</v>
      </c>
      <c r="E93" s="312" t="s">
        <v>49</v>
      </c>
      <c r="F93" s="296" t="s">
        <v>34</v>
      </c>
      <c r="G93" s="312" t="s">
        <v>34</v>
      </c>
      <c r="H93" s="295" t="s">
        <v>828</v>
      </c>
      <c r="I93" s="295" t="s">
        <v>34</v>
      </c>
      <c r="J93" s="295"/>
    </row>
    <row r="94" spans="1:10" s="258" customFormat="1" ht="163.5" customHeight="1">
      <c r="A94" s="312" t="s">
        <v>327</v>
      </c>
      <c r="B94" s="320" t="s">
        <v>338</v>
      </c>
      <c r="C94" s="299" t="s">
        <v>339</v>
      </c>
      <c r="D94" s="296">
        <v>42186</v>
      </c>
      <c r="E94" s="312" t="s">
        <v>123</v>
      </c>
      <c r="F94" s="296">
        <v>42186</v>
      </c>
      <c r="G94" s="312" t="s">
        <v>123</v>
      </c>
      <c r="H94" s="302" t="s">
        <v>338</v>
      </c>
      <c r="I94" s="295" t="s">
        <v>1105</v>
      </c>
      <c r="J94" s="295"/>
    </row>
    <row r="95" spans="1:10" s="258" customFormat="1" ht="48">
      <c r="A95" s="312" t="s">
        <v>829</v>
      </c>
      <c r="B95" s="295" t="s">
        <v>341</v>
      </c>
      <c r="C95" s="299" t="s">
        <v>289</v>
      </c>
      <c r="D95" s="333" t="s">
        <v>34</v>
      </c>
      <c r="E95" s="323" t="s">
        <v>34</v>
      </c>
      <c r="F95" s="333" t="s">
        <v>34</v>
      </c>
      <c r="G95" s="323" t="s">
        <v>34</v>
      </c>
      <c r="H95" s="295" t="s">
        <v>343</v>
      </c>
      <c r="I95" s="295" t="s">
        <v>34</v>
      </c>
      <c r="J95" s="295"/>
    </row>
    <row r="96" spans="1:10" s="258" customFormat="1" ht="246" customHeight="1">
      <c r="A96" s="312" t="s">
        <v>830</v>
      </c>
      <c r="B96" s="320" t="s">
        <v>831</v>
      </c>
      <c r="C96" s="299" t="s">
        <v>289</v>
      </c>
      <c r="D96" s="296">
        <v>42005</v>
      </c>
      <c r="E96" s="312" t="s">
        <v>117</v>
      </c>
      <c r="F96" s="296">
        <v>42005</v>
      </c>
      <c r="G96" s="312" t="s">
        <v>117</v>
      </c>
      <c r="H96" s="295" t="s">
        <v>831</v>
      </c>
      <c r="I96" s="295" t="s">
        <v>1090</v>
      </c>
      <c r="J96" s="295"/>
    </row>
    <row r="97" spans="1:10" s="258" customFormat="1" ht="72">
      <c r="A97" s="312"/>
      <c r="B97" s="295" t="s">
        <v>348</v>
      </c>
      <c r="C97" s="299" t="s">
        <v>289</v>
      </c>
      <c r="D97" s="296" t="s">
        <v>34</v>
      </c>
      <c r="E97" s="312" t="s">
        <v>117</v>
      </c>
      <c r="F97" s="296" t="s">
        <v>34</v>
      </c>
      <c r="G97" s="312" t="s">
        <v>34</v>
      </c>
      <c r="H97" s="295" t="s">
        <v>34</v>
      </c>
      <c r="I97" s="295" t="s">
        <v>34</v>
      </c>
      <c r="J97" s="295"/>
    </row>
    <row r="98" spans="1:10" s="258" customFormat="1" ht="105" customHeight="1">
      <c r="A98" s="312" t="s">
        <v>832</v>
      </c>
      <c r="B98" s="295" t="s">
        <v>351</v>
      </c>
      <c r="C98" s="299" t="s">
        <v>289</v>
      </c>
      <c r="D98" s="296">
        <v>42005</v>
      </c>
      <c r="E98" s="312" t="s">
        <v>49</v>
      </c>
      <c r="F98" s="296">
        <v>42005</v>
      </c>
      <c r="G98" s="312" t="s">
        <v>49</v>
      </c>
      <c r="H98" s="302" t="s">
        <v>351</v>
      </c>
      <c r="I98" s="295" t="s">
        <v>1106</v>
      </c>
      <c r="J98" s="295"/>
    </row>
    <row r="99" spans="1:10" s="258" customFormat="1" ht="90.75" customHeight="1">
      <c r="A99" s="312"/>
      <c r="B99" s="295" t="s">
        <v>833</v>
      </c>
      <c r="C99" s="299" t="s">
        <v>289</v>
      </c>
      <c r="D99" s="296" t="s">
        <v>34</v>
      </c>
      <c r="E99" s="312" t="s">
        <v>353</v>
      </c>
      <c r="F99" s="296" t="s">
        <v>34</v>
      </c>
      <c r="G99" s="312" t="s">
        <v>123</v>
      </c>
      <c r="H99" s="295" t="s">
        <v>834</v>
      </c>
      <c r="I99" s="295" t="s">
        <v>1092</v>
      </c>
      <c r="J99" s="295"/>
    </row>
    <row r="100" spans="1:10" s="258" customFormat="1" ht="72">
      <c r="A100" s="312"/>
      <c r="B100" s="332" t="s">
        <v>835</v>
      </c>
      <c r="C100" s="299" t="s">
        <v>289</v>
      </c>
      <c r="D100" s="296" t="s">
        <v>34</v>
      </c>
      <c r="E100" s="312" t="s">
        <v>49</v>
      </c>
      <c r="F100" s="296" t="s">
        <v>34</v>
      </c>
      <c r="G100" s="312" t="s">
        <v>34</v>
      </c>
      <c r="H100" s="295" t="s">
        <v>836</v>
      </c>
      <c r="I100" s="295" t="s">
        <v>34</v>
      </c>
      <c r="J100" s="295"/>
    </row>
    <row r="101" spans="1:10" s="258" customFormat="1" ht="80.25" customHeight="1">
      <c r="A101" s="312" t="s">
        <v>355</v>
      </c>
      <c r="B101" s="320" t="s">
        <v>356</v>
      </c>
      <c r="C101" s="299" t="s">
        <v>289</v>
      </c>
      <c r="D101" s="296">
        <v>42005</v>
      </c>
      <c r="E101" s="312" t="s">
        <v>49</v>
      </c>
      <c r="F101" s="296">
        <v>42005</v>
      </c>
      <c r="G101" s="312" t="s">
        <v>49</v>
      </c>
      <c r="H101" s="295" t="s">
        <v>356</v>
      </c>
      <c r="I101" s="295" t="s">
        <v>34</v>
      </c>
      <c r="J101" s="295"/>
    </row>
    <row r="102" spans="1:10" s="258" customFormat="1" ht="86.25" customHeight="1">
      <c r="A102" s="312"/>
      <c r="B102" s="334" t="s">
        <v>837</v>
      </c>
      <c r="C102" s="295"/>
      <c r="D102" s="296" t="s">
        <v>34</v>
      </c>
      <c r="E102" s="312" t="s">
        <v>123</v>
      </c>
      <c r="F102" s="296" t="s">
        <v>34</v>
      </c>
      <c r="G102" s="312" t="s">
        <v>123</v>
      </c>
      <c r="H102" s="295" t="s">
        <v>838</v>
      </c>
      <c r="I102" s="295" t="s">
        <v>1091</v>
      </c>
      <c r="J102" s="295"/>
    </row>
    <row r="103" spans="1:10" s="258" customFormat="1" ht="89.25" customHeight="1">
      <c r="A103" s="312"/>
      <c r="B103" s="313" t="s">
        <v>839</v>
      </c>
      <c r="C103" s="295"/>
      <c r="D103" s="296" t="s">
        <v>34</v>
      </c>
      <c r="E103" s="312" t="s">
        <v>49</v>
      </c>
      <c r="F103" s="296" t="s">
        <v>34</v>
      </c>
      <c r="G103" s="312" t="s">
        <v>49</v>
      </c>
      <c r="H103" s="295" t="s">
        <v>840</v>
      </c>
      <c r="I103" s="295" t="s">
        <v>34</v>
      </c>
      <c r="J103" s="295"/>
    </row>
    <row r="104" spans="1:10" s="258" customFormat="1" ht="305.25" customHeight="1">
      <c r="A104" s="312" t="s">
        <v>359</v>
      </c>
      <c r="B104" s="313" t="s">
        <v>360</v>
      </c>
      <c r="C104" s="299" t="s">
        <v>289</v>
      </c>
      <c r="D104" s="296">
        <v>42005</v>
      </c>
      <c r="E104" s="312" t="s">
        <v>361</v>
      </c>
      <c r="F104" s="296">
        <v>42005</v>
      </c>
      <c r="G104" s="312" t="s">
        <v>361</v>
      </c>
      <c r="H104" s="295" t="s">
        <v>841</v>
      </c>
      <c r="I104" s="535" t="s">
        <v>1107</v>
      </c>
      <c r="J104" s="295"/>
    </row>
    <row r="105" spans="1:10" s="258" customFormat="1" ht="72">
      <c r="A105" s="335"/>
      <c r="B105" s="313" t="s">
        <v>842</v>
      </c>
      <c r="C105" s="295" t="s">
        <v>34</v>
      </c>
      <c r="D105" s="296" t="s">
        <v>34</v>
      </c>
      <c r="E105" s="312" t="s">
        <v>117</v>
      </c>
      <c r="F105" s="296" t="s">
        <v>34</v>
      </c>
      <c r="G105" s="312" t="s">
        <v>34</v>
      </c>
      <c r="H105" s="295" t="s">
        <v>34</v>
      </c>
      <c r="I105" s="295" t="s">
        <v>34</v>
      </c>
      <c r="J105" s="295"/>
    </row>
    <row r="106" spans="1:10" s="258" customFormat="1" ht="121.5" customHeight="1">
      <c r="A106" s="312" t="s">
        <v>363</v>
      </c>
      <c r="B106" s="313" t="s">
        <v>843</v>
      </c>
      <c r="C106" s="299" t="s">
        <v>289</v>
      </c>
      <c r="D106" s="296">
        <v>42005</v>
      </c>
      <c r="E106" s="312" t="s">
        <v>361</v>
      </c>
      <c r="F106" s="296">
        <v>42005</v>
      </c>
      <c r="G106" s="312" t="s">
        <v>361</v>
      </c>
      <c r="H106" s="295" t="s">
        <v>841</v>
      </c>
      <c r="I106" s="535" t="s">
        <v>1108</v>
      </c>
      <c r="J106" s="295"/>
    </row>
    <row r="107" spans="1:10" s="258" customFormat="1" ht="89.25" customHeight="1">
      <c r="A107" s="335"/>
      <c r="B107" s="313" t="s">
        <v>844</v>
      </c>
      <c r="C107" s="295"/>
      <c r="D107" s="296">
        <v>42005</v>
      </c>
      <c r="E107" s="312" t="s">
        <v>117</v>
      </c>
      <c r="F107" s="296">
        <v>42005</v>
      </c>
      <c r="G107" s="312" t="s">
        <v>34</v>
      </c>
      <c r="H107" s="295" t="s">
        <v>845</v>
      </c>
      <c r="I107" s="295" t="s">
        <v>34</v>
      </c>
      <c r="J107" s="295"/>
    </row>
    <row r="108" spans="1:10" s="258" customFormat="1" ht="330.75" customHeight="1">
      <c r="A108" s="312" t="s">
        <v>366</v>
      </c>
      <c r="B108" s="313" t="s">
        <v>367</v>
      </c>
      <c r="C108" s="299" t="s">
        <v>289</v>
      </c>
      <c r="D108" s="296">
        <v>42005</v>
      </c>
      <c r="E108" s="312" t="s">
        <v>361</v>
      </c>
      <c r="F108" s="296">
        <v>42005</v>
      </c>
      <c r="G108" s="312" t="s">
        <v>361</v>
      </c>
      <c r="H108" s="295" t="s">
        <v>841</v>
      </c>
      <c r="I108" s="295" t="s">
        <v>846</v>
      </c>
      <c r="J108" s="295"/>
    </row>
    <row r="109" spans="1:10" s="258" customFormat="1" ht="77.25" customHeight="1">
      <c r="A109" s="336"/>
      <c r="B109" s="320" t="s">
        <v>1109</v>
      </c>
      <c r="C109" s="295"/>
      <c r="D109" s="296" t="s">
        <v>34</v>
      </c>
      <c r="E109" s="312" t="s">
        <v>117</v>
      </c>
      <c r="F109" s="296" t="s">
        <v>34</v>
      </c>
      <c r="G109" s="312" t="s">
        <v>34</v>
      </c>
      <c r="H109" s="295" t="s">
        <v>847</v>
      </c>
      <c r="I109" s="295" t="s">
        <v>34</v>
      </c>
      <c r="J109" s="295"/>
    </row>
    <row r="110" spans="1:10" s="258" customFormat="1" ht="63" customHeight="1">
      <c r="A110" s="312" t="s">
        <v>848</v>
      </c>
      <c r="B110" s="295" t="s">
        <v>370</v>
      </c>
      <c r="C110" s="299" t="s">
        <v>289</v>
      </c>
      <c r="D110" s="296"/>
      <c r="E110" s="312"/>
      <c r="F110" s="296"/>
      <c r="G110" s="312"/>
      <c r="H110" s="302" t="s">
        <v>371</v>
      </c>
      <c r="I110" s="295"/>
      <c r="J110" s="295"/>
    </row>
    <row r="111" spans="1:10" s="258" customFormat="1" ht="87" customHeight="1">
      <c r="A111" s="312" t="s">
        <v>849</v>
      </c>
      <c r="B111" s="295" t="s">
        <v>373</v>
      </c>
      <c r="C111" s="299" t="s">
        <v>289</v>
      </c>
      <c r="D111" s="333">
        <v>42005</v>
      </c>
      <c r="E111" s="323" t="s">
        <v>49</v>
      </c>
      <c r="F111" s="333">
        <v>42005</v>
      </c>
      <c r="G111" s="323" t="s">
        <v>49</v>
      </c>
      <c r="H111" s="295" t="s">
        <v>850</v>
      </c>
      <c r="I111" s="301" t="s">
        <v>851</v>
      </c>
      <c r="J111" s="298"/>
    </row>
    <row r="112" spans="1:10" s="258" customFormat="1" ht="72">
      <c r="A112" s="312"/>
      <c r="B112" s="295" t="s">
        <v>852</v>
      </c>
      <c r="C112" s="295"/>
      <c r="D112" s="333"/>
      <c r="E112" s="323" t="s">
        <v>123</v>
      </c>
      <c r="F112" s="333" t="s">
        <v>34</v>
      </c>
      <c r="G112" s="323" t="s">
        <v>34</v>
      </c>
      <c r="H112" s="295" t="s">
        <v>853</v>
      </c>
      <c r="I112" s="295" t="s">
        <v>1094</v>
      </c>
      <c r="J112" s="295"/>
    </row>
    <row r="113" spans="1:10" s="258" customFormat="1" ht="60">
      <c r="A113" s="312"/>
      <c r="B113" s="320" t="s">
        <v>377</v>
      </c>
      <c r="C113" s="295"/>
      <c r="D113" s="333"/>
      <c r="E113" s="323" t="s">
        <v>49</v>
      </c>
      <c r="F113" s="333" t="s">
        <v>34</v>
      </c>
      <c r="G113" s="323" t="s">
        <v>34</v>
      </c>
      <c r="H113" s="295" t="s">
        <v>854</v>
      </c>
      <c r="I113" s="295" t="s">
        <v>34</v>
      </c>
      <c r="J113" s="295"/>
    </row>
    <row r="114" spans="1:10" s="258" customFormat="1" ht="180">
      <c r="A114" s="312" t="s">
        <v>855</v>
      </c>
      <c r="B114" s="295" t="s">
        <v>379</v>
      </c>
      <c r="C114" s="295" t="s">
        <v>718</v>
      </c>
      <c r="D114" s="296">
        <v>42005</v>
      </c>
      <c r="E114" s="312" t="s">
        <v>49</v>
      </c>
      <c r="F114" s="296">
        <v>42005</v>
      </c>
      <c r="G114" s="312" t="s">
        <v>49</v>
      </c>
      <c r="H114" s="302" t="s">
        <v>856</v>
      </c>
      <c r="I114" s="295" t="s">
        <v>857</v>
      </c>
      <c r="J114" s="295"/>
    </row>
    <row r="115" spans="1:10" s="258" customFormat="1" ht="114" customHeight="1">
      <c r="A115" s="312" t="s">
        <v>380</v>
      </c>
      <c r="B115" s="295" t="s">
        <v>381</v>
      </c>
      <c r="C115" s="295" t="s">
        <v>718</v>
      </c>
      <c r="D115" s="296">
        <v>42036</v>
      </c>
      <c r="E115" s="312" t="s">
        <v>49</v>
      </c>
      <c r="F115" s="296">
        <v>42036</v>
      </c>
      <c r="G115" s="312" t="s">
        <v>49</v>
      </c>
      <c r="H115" s="302" t="s">
        <v>858</v>
      </c>
      <c r="I115" s="295" t="s">
        <v>859</v>
      </c>
      <c r="J115" s="295"/>
    </row>
    <row r="116" spans="1:10" s="258" customFormat="1" ht="111" customHeight="1">
      <c r="A116" s="312" t="s">
        <v>382</v>
      </c>
      <c r="B116" s="295" t="s">
        <v>383</v>
      </c>
      <c r="C116" s="295" t="s">
        <v>718</v>
      </c>
      <c r="D116" s="296">
        <v>42036</v>
      </c>
      <c r="E116" s="312" t="s">
        <v>123</v>
      </c>
      <c r="F116" s="296">
        <v>42036</v>
      </c>
      <c r="G116" s="312" t="s">
        <v>123</v>
      </c>
      <c r="H116" s="295" t="s">
        <v>860</v>
      </c>
      <c r="I116" s="295" t="s">
        <v>861</v>
      </c>
      <c r="J116" s="295"/>
    </row>
    <row r="117" spans="1:10" s="258" customFormat="1" ht="209.25" customHeight="1">
      <c r="A117" s="312" t="s">
        <v>384</v>
      </c>
      <c r="B117" s="295" t="s">
        <v>385</v>
      </c>
      <c r="C117" s="295" t="s">
        <v>718</v>
      </c>
      <c r="D117" s="296">
        <v>42064</v>
      </c>
      <c r="E117" s="312" t="s">
        <v>123</v>
      </c>
      <c r="F117" s="296">
        <v>42064</v>
      </c>
      <c r="G117" s="312" t="s">
        <v>123</v>
      </c>
      <c r="H117" s="295" t="s">
        <v>386</v>
      </c>
      <c r="I117" s="295" t="s">
        <v>862</v>
      </c>
      <c r="J117" s="295"/>
    </row>
    <row r="118" spans="1:10" s="258" customFormat="1" ht="117" customHeight="1">
      <c r="A118" s="312" t="s">
        <v>387</v>
      </c>
      <c r="B118" s="320" t="s">
        <v>388</v>
      </c>
      <c r="C118" s="310" t="s">
        <v>718</v>
      </c>
      <c r="D118" s="296">
        <v>42278</v>
      </c>
      <c r="E118" s="312" t="s">
        <v>34</v>
      </c>
      <c r="F118" s="296">
        <v>42278</v>
      </c>
      <c r="G118" s="312" t="s">
        <v>34</v>
      </c>
      <c r="H118" s="310" t="s">
        <v>389</v>
      </c>
      <c r="I118" s="295" t="s">
        <v>863</v>
      </c>
      <c r="J118" s="295"/>
    </row>
    <row r="119" spans="1:10" s="258" customFormat="1" ht="132">
      <c r="A119" s="312" t="s">
        <v>632</v>
      </c>
      <c r="B119" s="295" t="s">
        <v>864</v>
      </c>
      <c r="C119" s="295" t="s">
        <v>114</v>
      </c>
      <c r="D119" s="296">
        <v>2015</v>
      </c>
      <c r="E119" s="312" t="s">
        <v>49</v>
      </c>
      <c r="F119" s="296">
        <v>2015</v>
      </c>
      <c r="G119" s="312" t="s">
        <v>49</v>
      </c>
      <c r="H119" s="295" t="s">
        <v>1123</v>
      </c>
      <c r="I119" s="295" t="s">
        <v>1123</v>
      </c>
      <c r="J119" s="295"/>
    </row>
    <row r="120" spans="1:10" s="258" customFormat="1" ht="156">
      <c r="A120" s="312" t="s">
        <v>865</v>
      </c>
      <c r="B120" s="320" t="s">
        <v>866</v>
      </c>
      <c r="C120" s="295" t="s">
        <v>114</v>
      </c>
      <c r="D120" s="296">
        <v>42005</v>
      </c>
      <c r="E120" s="312" t="s">
        <v>49</v>
      </c>
      <c r="F120" s="296">
        <v>42005</v>
      </c>
      <c r="G120" s="312" t="s">
        <v>49</v>
      </c>
      <c r="H120" s="302" t="s">
        <v>1129</v>
      </c>
      <c r="I120" s="295" t="s">
        <v>867</v>
      </c>
      <c r="J120" s="295"/>
    </row>
    <row r="121" spans="1:10" s="258" customFormat="1" ht="144">
      <c r="A121" s="312" t="s">
        <v>398</v>
      </c>
      <c r="B121" s="313" t="s">
        <v>399</v>
      </c>
      <c r="C121" s="295" t="s">
        <v>176</v>
      </c>
      <c r="D121" s="296">
        <v>42005</v>
      </c>
      <c r="E121" s="312" t="s">
        <v>49</v>
      </c>
      <c r="F121" s="296">
        <v>42005</v>
      </c>
      <c r="G121" s="312" t="s">
        <v>49</v>
      </c>
      <c r="H121" s="295" t="s">
        <v>868</v>
      </c>
      <c r="I121" s="295" t="s">
        <v>868</v>
      </c>
      <c r="J121" s="295"/>
    </row>
    <row r="122" spans="1:10" s="258" customFormat="1" ht="136.5" customHeight="1">
      <c r="A122" s="312" t="s">
        <v>400</v>
      </c>
      <c r="B122" s="313" t="s">
        <v>869</v>
      </c>
      <c r="C122" s="295" t="s">
        <v>176</v>
      </c>
      <c r="D122" s="296">
        <v>42095</v>
      </c>
      <c r="E122" s="312" t="s">
        <v>49</v>
      </c>
      <c r="F122" s="296">
        <v>42095</v>
      </c>
      <c r="G122" s="312" t="s">
        <v>49</v>
      </c>
      <c r="H122" s="295" t="s">
        <v>868</v>
      </c>
      <c r="I122" s="295" t="s">
        <v>868</v>
      </c>
      <c r="J122" s="295"/>
    </row>
    <row r="123" spans="1:10" s="258" customFormat="1" ht="12.75" customHeight="1">
      <c r="A123" s="605" t="s">
        <v>403</v>
      </c>
      <c r="B123" s="605"/>
      <c r="C123" s="605"/>
      <c r="D123" s="605"/>
      <c r="E123" s="605"/>
      <c r="F123" s="605"/>
      <c r="G123" s="605"/>
      <c r="H123" s="605"/>
      <c r="I123" s="605"/>
      <c r="J123" s="605"/>
    </row>
    <row r="124" spans="1:10" s="258" customFormat="1" ht="120">
      <c r="A124" s="312" t="s">
        <v>405</v>
      </c>
      <c r="B124" s="295" t="s">
        <v>870</v>
      </c>
      <c r="C124" s="295" t="s">
        <v>782</v>
      </c>
      <c r="D124" s="312" t="s">
        <v>34</v>
      </c>
      <c r="E124" s="312" t="s">
        <v>34</v>
      </c>
      <c r="F124" s="312" t="s">
        <v>34</v>
      </c>
      <c r="G124" s="312" t="s">
        <v>34</v>
      </c>
      <c r="H124" s="295" t="s">
        <v>407</v>
      </c>
      <c r="I124" s="295" t="s">
        <v>407</v>
      </c>
      <c r="J124" s="295"/>
    </row>
    <row r="125" spans="1:10" s="258" customFormat="1" ht="132">
      <c r="A125" s="312"/>
      <c r="B125" s="300" t="s">
        <v>404</v>
      </c>
      <c r="C125" s="295" t="s">
        <v>782</v>
      </c>
      <c r="D125" s="312" t="s">
        <v>34</v>
      </c>
      <c r="E125" s="312" t="s">
        <v>123</v>
      </c>
      <c r="F125" s="312" t="s">
        <v>34</v>
      </c>
      <c r="G125" s="312" t="s">
        <v>123</v>
      </c>
      <c r="H125" s="295" t="s">
        <v>34</v>
      </c>
      <c r="I125" s="295" t="s">
        <v>1112</v>
      </c>
      <c r="J125" s="295"/>
    </row>
    <row r="126" spans="1:10" s="258" customFormat="1" ht="113.25" customHeight="1">
      <c r="A126" s="312" t="s">
        <v>409</v>
      </c>
      <c r="B126" s="320" t="s">
        <v>871</v>
      </c>
      <c r="C126" s="302" t="s">
        <v>718</v>
      </c>
      <c r="D126" s="312" t="s">
        <v>48</v>
      </c>
      <c r="E126" s="312" t="s">
        <v>49</v>
      </c>
      <c r="F126" s="312" t="s">
        <v>48</v>
      </c>
      <c r="G126" s="312" t="s">
        <v>49</v>
      </c>
      <c r="H126" s="295" t="s">
        <v>411</v>
      </c>
      <c r="I126" s="295" t="s">
        <v>872</v>
      </c>
      <c r="J126" s="295"/>
    </row>
    <row r="127" spans="1:10" s="258" customFormat="1" ht="132">
      <c r="A127" s="338" t="s">
        <v>413</v>
      </c>
      <c r="B127" s="337" t="s">
        <v>414</v>
      </c>
      <c r="C127" s="295" t="s">
        <v>782</v>
      </c>
      <c r="D127" s="312" t="s">
        <v>34</v>
      </c>
      <c r="E127" s="312" t="s">
        <v>34</v>
      </c>
      <c r="F127" s="312" t="s">
        <v>34</v>
      </c>
      <c r="G127" s="312" t="s">
        <v>34</v>
      </c>
      <c r="H127" s="339" t="s">
        <v>407</v>
      </c>
      <c r="I127" s="339" t="s">
        <v>407</v>
      </c>
      <c r="J127" s="295"/>
    </row>
    <row r="128" spans="1:10" s="258" customFormat="1" ht="120">
      <c r="A128" s="312" t="s">
        <v>416</v>
      </c>
      <c r="B128" s="320" t="s">
        <v>417</v>
      </c>
      <c r="C128" s="302" t="s">
        <v>94</v>
      </c>
      <c r="D128" s="312" t="s">
        <v>222</v>
      </c>
      <c r="E128" s="312" t="s">
        <v>49</v>
      </c>
      <c r="F128" s="312" t="s">
        <v>222</v>
      </c>
      <c r="G128" s="312" t="s">
        <v>49</v>
      </c>
      <c r="H128" s="295" t="s">
        <v>419</v>
      </c>
      <c r="I128" s="295" t="s">
        <v>873</v>
      </c>
      <c r="J128" s="295"/>
    </row>
    <row r="129" spans="1:10" s="258" customFormat="1" ht="145.5" customHeight="1">
      <c r="A129" s="312" t="s">
        <v>420</v>
      </c>
      <c r="B129" s="295" t="s">
        <v>874</v>
      </c>
      <c r="C129" s="302" t="s">
        <v>94</v>
      </c>
      <c r="D129" s="312" t="s">
        <v>187</v>
      </c>
      <c r="E129" s="312" t="s">
        <v>123</v>
      </c>
      <c r="F129" s="312" t="s">
        <v>187</v>
      </c>
      <c r="G129" s="312" t="s">
        <v>123</v>
      </c>
      <c r="H129" s="295" t="s">
        <v>422</v>
      </c>
      <c r="I129" s="295" t="s">
        <v>875</v>
      </c>
      <c r="J129" s="295"/>
    </row>
    <row r="130" spans="1:10" s="258" customFormat="1" ht="229.5" customHeight="1">
      <c r="A130" s="312" t="s">
        <v>423</v>
      </c>
      <c r="B130" s="295" t="s">
        <v>424</v>
      </c>
      <c r="C130" s="302" t="s">
        <v>94</v>
      </c>
      <c r="D130" s="312" t="s">
        <v>222</v>
      </c>
      <c r="E130" s="312" t="s">
        <v>49</v>
      </c>
      <c r="F130" s="312" t="s">
        <v>222</v>
      </c>
      <c r="G130" s="312" t="s">
        <v>49</v>
      </c>
      <c r="H130" s="295" t="s">
        <v>425</v>
      </c>
      <c r="I130" s="295" t="s">
        <v>876</v>
      </c>
      <c r="J130" s="295"/>
    </row>
    <row r="131" spans="1:10" s="258" customFormat="1" ht="120">
      <c r="A131" s="312" t="s">
        <v>426</v>
      </c>
      <c r="B131" s="295" t="s">
        <v>427</v>
      </c>
      <c r="C131" s="302" t="s">
        <v>94</v>
      </c>
      <c r="D131" s="312" t="s">
        <v>48</v>
      </c>
      <c r="E131" s="312" t="s">
        <v>49</v>
      </c>
      <c r="F131" s="312" t="s">
        <v>48</v>
      </c>
      <c r="G131" s="312" t="s">
        <v>49</v>
      </c>
      <c r="H131" s="295" t="s">
        <v>877</v>
      </c>
      <c r="I131" s="295" t="s">
        <v>878</v>
      </c>
      <c r="J131" s="295"/>
    </row>
    <row r="132" spans="1:10" s="258" customFormat="1" ht="117" customHeight="1">
      <c r="A132" s="312" t="s">
        <v>429</v>
      </c>
      <c r="B132" s="295" t="s">
        <v>430</v>
      </c>
      <c r="C132" s="295" t="s">
        <v>782</v>
      </c>
      <c r="D132" s="312" t="s">
        <v>34</v>
      </c>
      <c r="E132" s="312" t="s">
        <v>34</v>
      </c>
      <c r="F132" s="312" t="s">
        <v>34</v>
      </c>
      <c r="G132" s="312" t="s">
        <v>34</v>
      </c>
      <c r="H132" s="295" t="s">
        <v>431</v>
      </c>
      <c r="I132" s="295" t="s">
        <v>431</v>
      </c>
      <c r="J132" s="295"/>
    </row>
    <row r="133" spans="1:10" s="258" customFormat="1" ht="120">
      <c r="A133" s="312" t="s">
        <v>432</v>
      </c>
      <c r="B133" s="328" t="s">
        <v>879</v>
      </c>
      <c r="C133" s="302" t="s">
        <v>94</v>
      </c>
      <c r="D133" s="312" t="s">
        <v>222</v>
      </c>
      <c r="E133" s="312" t="s">
        <v>49</v>
      </c>
      <c r="F133" s="312" t="s">
        <v>222</v>
      </c>
      <c r="G133" s="312" t="s">
        <v>49</v>
      </c>
      <c r="H133" s="295" t="s">
        <v>434</v>
      </c>
      <c r="I133" s="295" t="s">
        <v>880</v>
      </c>
      <c r="J133" s="295"/>
    </row>
    <row r="134" spans="1:10" s="258" customFormat="1" ht="120">
      <c r="A134" s="312" t="s">
        <v>435</v>
      </c>
      <c r="B134" s="320" t="s">
        <v>436</v>
      </c>
      <c r="C134" s="302" t="s">
        <v>94</v>
      </c>
      <c r="D134" s="312" t="s">
        <v>132</v>
      </c>
      <c r="E134" s="312" t="s">
        <v>49</v>
      </c>
      <c r="F134" s="312" t="s">
        <v>132</v>
      </c>
      <c r="G134" s="312" t="s">
        <v>49</v>
      </c>
      <c r="H134" s="295" t="s">
        <v>437</v>
      </c>
      <c r="I134" s="295" t="s">
        <v>1113</v>
      </c>
      <c r="J134" s="295"/>
    </row>
    <row r="135" spans="1:10" s="258" customFormat="1" ht="72">
      <c r="A135" s="312" t="s">
        <v>438</v>
      </c>
      <c r="B135" s="295" t="s">
        <v>439</v>
      </c>
      <c r="C135" s="295" t="s">
        <v>441</v>
      </c>
      <c r="D135" s="312" t="s">
        <v>142</v>
      </c>
      <c r="E135" s="312" t="s">
        <v>49</v>
      </c>
      <c r="F135" s="312" t="s">
        <v>142</v>
      </c>
      <c r="G135" s="312" t="s">
        <v>49</v>
      </c>
      <c r="H135" s="295" t="s">
        <v>442</v>
      </c>
      <c r="I135" s="295" t="s">
        <v>881</v>
      </c>
      <c r="J135" s="340"/>
    </row>
    <row r="136" spans="1:10" s="258" customFormat="1" ht="124.5" customHeight="1">
      <c r="A136" s="312" t="s">
        <v>443</v>
      </c>
      <c r="B136" s="313" t="s">
        <v>882</v>
      </c>
      <c r="C136" s="295" t="s">
        <v>94</v>
      </c>
      <c r="D136" s="312" t="s">
        <v>90</v>
      </c>
      <c r="E136" s="312" t="s">
        <v>49</v>
      </c>
      <c r="F136" s="312" t="s">
        <v>90</v>
      </c>
      <c r="G136" s="312" t="s">
        <v>49</v>
      </c>
      <c r="H136" s="295" t="s">
        <v>445</v>
      </c>
      <c r="I136" s="295" t="s">
        <v>1114</v>
      </c>
      <c r="J136" s="295"/>
    </row>
    <row r="137" spans="1:10" s="258" customFormat="1" ht="72">
      <c r="A137" s="312" t="s">
        <v>446</v>
      </c>
      <c r="B137" s="320" t="s">
        <v>883</v>
      </c>
      <c r="C137" s="295" t="s">
        <v>782</v>
      </c>
      <c r="D137" s="312" t="s">
        <v>34</v>
      </c>
      <c r="E137" s="312" t="s">
        <v>34</v>
      </c>
      <c r="F137" s="312" t="s">
        <v>34</v>
      </c>
      <c r="G137" s="312" t="s">
        <v>34</v>
      </c>
      <c r="H137" s="295" t="s">
        <v>447</v>
      </c>
      <c r="I137" s="295" t="s">
        <v>447</v>
      </c>
      <c r="J137" s="295"/>
    </row>
    <row r="138" spans="1:10" s="258" customFormat="1" ht="120">
      <c r="A138" s="312" t="s">
        <v>448</v>
      </c>
      <c r="B138" s="295" t="s">
        <v>449</v>
      </c>
      <c r="C138" s="302" t="s">
        <v>94</v>
      </c>
      <c r="D138" s="312" t="s">
        <v>100</v>
      </c>
      <c r="E138" s="312" t="s">
        <v>49</v>
      </c>
      <c r="F138" s="312" t="s">
        <v>100</v>
      </c>
      <c r="G138" s="312" t="s">
        <v>49</v>
      </c>
      <c r="H138" s="295" t="s">
        <v>450</v>
      </c>
      <c r="I138" s="295" t="s">
        <v>884</v>
      </c>
      <c r="J138" s="299"/>
    </row>
    <row r="139" spans="1:10" s="258" customFormat="1" ht="132">
      <c r="A139" s="312" t="s">
        <v>451</v>
      </c>
      <c r="B139" s="295" t="s">
        <v>452</v>
      </c>
      <c r="C139" s="302" t="s">
        <v>94</v>
      </c>
      <c r="D139" s="312" t="s">
        <v>100</v>
      </c>
      <c r="E139" s="312" t="s">
        <v>49</v>
      </c>
      <c r="F139" s="312" t="s">
        <v>100</v>
      </c>
      <c r="G139" s="312" t="s">
        <v>49</v>
      </c>
      <c r="H139" s="295" t="s">
        <v>453</v>
      </c>
      <c r="I139" s="295" t="s">
        <v>453</v>
      </c>
      <c r="J139" s="295"/>
    </row>
    <row r="140" spans="1:10" s="258" customFormat="1" ht="72">
      <c r="A140" s="312" t="s">
        <v>454</v>
      </c>
      <c r="B140" s="320" t="s">
        <v>455</v>
      </c>
      <c r="C140" s="295" t="s">
        <v>782</v>
      </c>
      <c r="D140" s="312" t="s">
        <v>34</v>
      </c>
      <c r="E140" s="312" t="s">
        <v>34</v>
      </c>
      <c r="F140" s="312" t="s">
        <v>34</v>
      </c>
      <c r="G140" s="312" t="s">
        <v>34</v>
      </c>
      <c r="H140" s="295" t="s">
        <v>456</v>
      </c>
      <c r="I140" s="295" t="s">
        <v>456</v>
      </c>
      <c r="J140" s="295"/>
    </row>
    <row r="141" spans="1:10" s="258" customFormat="1" ht="121.5" customHeight="1">
      <c r="A141" s="312" t="s">
        <v>457</v>
      </c>
      <c r="B141" s="295" t="s">
        <v>458</v>
      </c>
      <c r="C141" s="310" t="s">
        <v>718</v>
      </c>
      <c r="D141" s="312" t="s">
        <v>48</v>
      </c>
      <c r="E141" s="312" t="s">
        <v>49</v>
      </c>
      <c r="F141" s="312" t="s">
        <v>48</v>
      </c>
      <c r="G141" s="312" t="s">
        <v>49</v>
      </c>
      <c r="H141" s="302" t="s">
        <v>460</v>
      </c>
      <c r="I141" s="339" t="s">
        <v>885</v>
      </c>
      <c r="J141" s="295"/>
    </row>
    <row r="142" spans="1:10" s="258" customFormat="1" ht="120">
      <c r="A142" s="312" t="s">
        <v>461</v>
      </c>
      <c r="B142" s="295" t="s">
        <v>462</v>
      </c>
      <c r="C142" s="302" t="s">
        <v>94</v>
      </c>
      <c r="D142" s="312" t="s">
        <v>100</v>
      </c>
      <c r="E142" s="312" t="s">
        <v>49</v>
      </c>
      <c r="F142" s="312" t="s">
        <v>100</v>
      </c>
      <c r="G142" s="312" t="s">
        <v>49</v>
      </c>
      <c r="H142" s="349" t="s">
        <v>464</v>
      </c>
      <c r="I142" s="295" t="s">
        <v>886</v>
      </c>
      <c r="J142" s="295"/>
    </row>
    <row r="143" spans="1:10" s="258" customFormat="1" ht="132">
      <c r="A143" s="312" t="s">
        <v>465</v>
      </c>
      <c r="B143" s="295" t="s">
        <v>466</v>
      </c>
      <c r="C143" s="310" t="s">
        <v>718</v>
      </c>
      <c r="D143" s="312" t="s">
        <v>34</v>
      </c>
      <c r="E143" s="312" t="s">
        <v>34</v>
      </c>
      <c r="F143" s="312" t="s">
        <v>34</v>
      </c>
      <c r="G143" s="312" t="s">
        <v>34</v>
      </c>
      <c r="H143" s="295" t="s">
        <v>467</v>
      </c>
      <c r="I143" s="295" t="s">
        <v>467</v>
      </c>
      <c r="J143" s="295"/>
    </row>
    <row r="144" spans="1:10" s="258" customFormat="1" ht="112.5" customHeight="1">
      <c r="A144" s="312" t="s">
        <v>468</v>
      </c>
      <c r="B144" s="295" t="s">
        <v>469</v>
      </c>
      <c r="C144" s="310" t="s">
        <v>718</v>
      </c>
      <c r="D144" s="312" t="s">
        <v>48</v>
      </c>
      <c r="E144" s="312" t="s">
        <v>49</v>
      </c>
      <c r="F144" s="312" t="s">
        <v>48</v>
      </c>
      <c r="G144" s="312" t="s">
        <v>49</v>
      </c>
      <c r="H144" s="349" t="s">
        <v>470</v>
      </c>
      <c r="I144" s="295" t="s">
        <v>887</v>
      </c>
      <c r="J144" s="295"/>
    </row>
    <row r="145" spans="1:10" s="258" customFormat="1" ht="128.25" customHeight="1">
      <c r="A145" s="312" t="s">
        <v>471</v>
      </c>
      <c r="B145" s="295" t="s">
        <v>472</v>
      </c>
      <c r="C145" s="310" t="s">
        <v>718</v>
      </c>
      <c r="D145" s="312" t="s">
        <v>48</v>
      </c>
      <c r="E145" s="312" t="s">
        <v>49</v>
      </c>
      <c r="F145" s="312" t="s">
        <v>48</v>
      </c>
      <c r="G145" s="312" t="s">
        <v>49</v>
      </c>
      <c r="H145" s="349" t="s">
        <v>473</v>
      </c>
      <c r="I145" s="295" t="s">
        <v>888</v>
      </c>
      <c r="J145" s="295"/>
    </row>
    <row r="146" spans="1:10" s="258" customFormat="1" ht="96" customHeight="1">
      <c r="A146" s="312" t="s">
        <v>474</v>
      </c>
      <c r="B146" s="295" t="s">
        <v>475</v>
      </c>
      <c r="C146" s="295" t="s">
        <v>782</v>
      </c>
      <c r="D146" s="312" t="s">
        <v>34</v>
      </c>
      <c r="E146" s="312" t="s">
        <v>34</v>
      </c>
      <c r="F146" s="312" t="s">
        <v>34</v>
      </c>
      <c r="G146" s="312" t="s">
        <v>34</v>
      </c>
      <c r="H146" s="295" t="s">
        <v>476</v>
      </c>
      <c r="I146" s="295" t="s">
        <v>476</v>
      </c>
      <c r="J146" s="295"/>
    </row>
    <row r="147" spans="1:10" s="258" customFormat="1" ht="132.75" customHeight="1">
      <c r="A147" s="312" t="s">
        <v>477</v>
      </c>
      <c r="B147" s="295" t="s">
        <v>478</v>
      </c>
      <c r="C147" s="302" t="s">
        <v>94</v>
      </c>
      <c r="D147" s="312" t="s">
        <v>48</v>
      </c>
      <c r="E147" s="312" t="s">
        <v>49</v>
      </c>
      <c r="F147" s="312" t="s">
        <v>48</v>
      </c>
      <c r="G147" s="312" t="s">
        <v>49</v>
      </c>
      <c r="H147" s="295" t="s">
        <v>480</v>
      </c>
      <c r="I147" s="295" t="s">
        <v>889</v>
      </c>
      <c r="J147" s="295"/>
    </row>
    <row r="148" spans="1:10" s="258" customFormat="1" ht="163.5" customHeight="1">
      <c r="A148" s="312" t="s">
        <v>481</v>
      </c>
      <c r="B148" s="295" t="s">
        <v>482</v>
      </c>
      <c r="C148" s="310" t="s">
        <v>890</v>
      </c>
      <c r="D148" s="312" t="s">
        <v>48</v>
      </c>
      <c r="E148" s="312" t="s">
        <v>49</v>
      </c>
      <c r="F148" s="312" t="s">
        <v>48</v>
      </c>
      <c r="G148" s="312" t="s">
        <v>49</v>
      </c>
      <c r="H148" s="295" t="s">
        <v>485</v>
      </c>
      <c r="I148" s="343" t="s">
        <v>891</v>
      </c>
      <c r="J148" s="295"/>
    </row>
    <row r="149" spans="1:10" s="258" customFormat="1" ht="160.5" customHeight="1">
      <c r="A149" s="312" t="s">
        <v>486</v>
      </c>
      <c r="B149" s="320" t="s">
        <v>892</v>
      </c>
      <c r="C149" s="310" t="s">
        <v>718</v>
      </c>
      <c r="D149" s="312" t="s">
        <v>48</v>
      </c>
      <c r="E149" s="312" t="s">
        <v>49</v>
      </c>
      <c r="F149" s="312" t="s">
        <v>48</v>
      </c>
      <c r="G149" s="312" t="s">
        <v>49</v>
      </c>
      <c r="H149" s="302" t="s">
        <v>489</v>
      </c>
      <c r="I149" s="295" t="s">
        <v>893</v>
      </c>
      <c r="J149" s="295"/>
    </row>
    <row r="150" spans="1:10" s="258" customFormat="1" ht="72">
      <c r="A150" s="312" t="s">
        <v>490</v>
      </c>
      <c r="B150" s="295" t="s">
        <v>491</v>
      </c>
      <c r="C150" s="295" t="s">
        <v>782</v>
      </c>
      <c r="D150" s="312" t="s">
        <v>34</v>
      </c>
      <c r="E150" s="312" t="s">
        <v>34</v>
      </c>
      <c r="F150" s="312" t="s">
        <v>34</v>
      </c>
      <c r="G150" s="312" t="s">
        <v>34</v>
      </c>
      <c r="H150" s="295" t="s">
        <v>34</v>
      </c>
      <c r="I150" s="298"/>
      <c r="J150" s="295"/>
    </row>
    <row r="151" spans="1:10" s="258" customFormat="1" ht="103.5" customHeight="1">
      <c r="A151" s="312" t="s">
        <v>894</v>
      </c>
      <c r="B151" s="295" t="s">
        <v>494</v>
      </c>
      <c r="C151" s="295" t="s">
        <v>782</v>
      </c>
      <c r="D151" s="312" t="s">
        <v>48</v>
      </c>
      <c r="E151" s="312" t="s">
        <v>495</v>
      </c>
      <c r="F151" s="312" t="s">
        <v>48</v>
      </c>
      <c r="G151" s="312" t="s">
        <v>495</v>
      </c>
      <c r="H151" s="295" t="s">
        <v>494</v>
      </c>
      <c r="I151" s="331" t="s">
        <v>895</v>
      </c>
      <c r="J151" s="298"/>
    </row>
    <row r="152" spans="1:10" s="258" customFormat="1" ht="120">
      <c r="A152" s="312" t="s">
        <v>499</v>
      </c>
      <c r="B152" s="295" t="s">
        <v>500</v>
      </c>
      <c r="C152" s="310" t="s">
        <v>94</v>
      </c>
      <c r="D152" s="312" t="s">
        <v>501</v>
      </c>
      <c r="E152" s="312" t="s">
        <v>123</v>
      </c>
      <c r="F152" s="312" t="s">
        <v>501</v>
      </c>
      <c r="G152" s="312" t="s">
        <v>123</v>
      </c>
      <c r="H152" s="344" t="s">
        <v>896</v>
      </c>
      <c r="I152" s="295" t="s">
        <v>897</v>
      </c>
      <c r="J152" s="295"/>
    </row>
    <row r="153" spans="1:10" s="258" customFormat="1" ht="114.75" customHeight="1">
      <c r="A153" s="312" t="s">
        <v>504</v>
      </c>
      <c r="B153" s="320" t="s">
        <v>898</v>
      </c>
      <c r="C153" s="345" t="s">
        <v>718</v>
      </c>
      <c r="D153" s="312" t="s">
        <v>34</v>
      </c>
      <c r="E153" s="312" t="s">
        <v>34</v>
      </c>
      <c r="F153" s="312" t="s">
        <v>34</v>
      </c>
      <c r="G153" s="312" t="s">
        <v>34</v>
      </c>
      <c r="H153" s="295" t="s">
        <v>505</v>
      </c>
      <c r="I153" s="295" t="s">
        <v>505</v>
      </c>
      <c r="J153" s="295"/>
    </row>
    <row r="154" spans="1:10" s="258" customFormat="1" ht="200.25" customHeight="1">
      <c r="A154" s="312" t="s">
        <v>506</v>
      </c>
      <c r="B154" s="320" t="s">
        <v>899</v>
      </c>
      <c r="C154" s="345" t="s">
        <v>718</v>
      </c>
      <c r="D154" s="312" t="s">
        <v>48</v>
      </c>
      <c r="E154" s="312" t="s">
        <v>49</v>
      </c>
      <c r="F154" s="312" t="s">
        <v>48</v>
      </c>
      <c r="G154" s="312" t="s">
        <v>49</v>
      </c>
      <c r="H154" s="349" t="s">
        <v>900</v>
      </c>
      <c r="I154" s="295" t="s">
        <v>901</v>
      </c>
      <c r="J154" s="295"/>
    </row>
    <row r="155" spans="1:10" s="258" customFormat="1" ht="125.25" customHeight="1">
      <c r="A155" s="312" t="s">
        <v>510</v>
      </c>
      <c r="B155" s="320" t="s">
        <v>902</v>
      </c>
      <c r="C155" s="295" t="s">
        <v>172</v>
      </c>
      <c r="D155" s="312" t="s">
        <v>34</v>
      </c>
      <c r="E155" s="312" t="s">
        <v>34</v>
      </c>
      <c r="F155" s="312" t="s">
        <v>34</v>
      </c>
      <c r="G155" s="312" t="s">
        <v>34</v>
      </c>
      <c r="H155" s="295" t="s">
        <v>903</v>
      </c>
      <c r="I155" s="295" t="s">
        <v>903</v>
      </c>
      <c r="J155" s="295"/>
    </row>
    <row r="156" spans="1:10" s="258" customFormat="1" ht="115.5" customHeight="1">
      <c r="A156" s="312" t="s">
        <v>511</v>
      </c>
      <c r="B156" s="295" t="s">
        <v>512</v>
      </c>
      <c r="C156" s="345" t="s">
        <v>718</v>
      </c>
      <c r="D156" s="312" t="s">
        <v>48</v>
      </c>
      <c r="E156" s="312" t="s">
        <v>49</v>
      </c>
      <c r="F156" s="312" t="s">
        <v>48</v>
      </c>
      <c r="G156" s="312" t="s">
        <v>49</v>
      </c>
      <c r="H156" s="295" t="s">
        <v>903</v>
      </c>
      <c r="I156" s="295" t="s">
        <v>903</v>
      </c>
      <c r="J156" s="295"/>
    </row>
    <row r="157" spans="1:10" s="258" customFormat="1" ht="12.75" customHeight="1">
      <c r="A157" s="605" t="s">
        <v>647</v>
      </c>
      <c r="B157" s="605"/>
      <c r="C157" s="605"/>
      <c r="D157" s="605"/>
      <c r="E157" s="605"/>
      <c r="F157" s="605"/>
      <c r="G157" s="605"/>
      <c r="H157" s="605"/>
      <c r="I157" s="605"/>
      <c r="J157" s="605"/>
    </row>
    <row r="158" spans="1:10" s="258" customFormat="1" ht="72">
      <c r="A158" s="295" t="s">
        <v>648</v>
      </c>
      <c r="B158" s="295" t="s">
        <v>904</v>
      </c>
      <c r="C158" s="295" t="s">
        <v>782</v>
      </c>
      <c r="D158" s="296" t="s">
        <v>34</v>
      </c>
      <c r="E158" s="296" t="s">
        <v>34</v>
      </c>
      <c r="F158" s="296" t="s">
        <v>34</v>
      </c>
      <c r="G158" s="296" t="s">
        <v>34</v>
      </c>
      <c r="H158" s="295" t="s">
        <v>1097</v>
      </c>
      <c r="I158" s="295" t="s">
        <v>1097</v>
      </c>
      <c r="J158" s="295"/>
    </row>
    <row r="159" spans="1:10" s="258" customFormat="1" ht="128.25" customHeight="1">
      <c r="A159" s="295" t="s">
        <v>905</v>
      </c>
      <c r="B159" s="295" t="s">
        <v>519</v>
      </c>
      <c r="C159" s="345" t="s">
        <v>718</v>
      </c>
      <c r="D159" s="296">
        <v>42036</v>
      </c>
      <c r="E159" s="296">
        <v>43100</v>
      </c>
      <c r="F159" s="296">
        <v>42036</v>
      </c>
      <c r="G159" s="296">
        <v>43100</v>
      </c>
      <c r="H159" s="349" t="s">
        <v>521</v>
      </c>
      <c r="I159" s="295" t="s">
        <v>906</v>
      </c>
      <c r="J159" s="295"/>
    </row>
    <row r="160" spans="1:10" s="258" customFormat="1" ht="70.5" customHeight="1">
      <c r="A160" s="295" t="s">
        <v>650</v>
      </c>
      <c r="B160" s="295" t="s">
        <v>523</v>
      </c>
      <c r="C160" s="295" t="s">
        <v>782</v>
      </c>
      <c r="D160" s="346" t="s">
        <v>34</v>
      </c>
      <c r="E160" s="346" t="s">
        <v>34</v>
      </c>
      <c r="F160" s="346" t="s">
        <v>34</v>
      </c>
      <c r="G160" s="346" t="s">
        <v>34</v>
      </c>
      <c r="H160" s="295" t="s">
        <v>524</v>
      </c>
      <c r="I160" s="295" t="s">
        <v>524</v>
      </c>
      <c r="J160" s="295"/>
    </row>
    <row r="161" spans="1:10" s="258" customFormat="1" ht="96">
      <c r="A161" s="295"/>
      <c r="B161" s="295" t="s">
        <v>531</v>
      </c>
      <c r="C161" s="295" t="s">
        <v>782</v>
      </c>
      <c r="D161" s="312" t="s">
        <v>34</v>
      </c>
      <c r="E161" s="312" t="s">
        <v>123</v>
      </c>
      <c r="F161" s="312" t="s">
        <v>34</v>
      </c>
      <c r="G161" s="312" t="s">
        <v>123</v>
      </c>
      <c r="H161" s="295" t="s">
        <v>34</v>
      </c>
      <c r="I161" s="295" t="s">
        <v>1115</v>
      </c>
      <c r="J161" s="295"/>
    </row>
    <row r="162" spans="1:10" s="258" customFormat="1" ht="72">
      <c r="A162" s="295"/>
      <c r="B162" s="300" t="s">
        <v>532</v>
      </c>
      <c r="C162" s="295" t="s">
        <v>782</v>
      </c>
      <c r="D162" s="312" t="s">
        <v>34</v>
      </c>
      <c r="E162" s="312" t="s">
        <v>533</v>
      </c>
      <c r="F162" s="312" t="s">
        <v>34</v>
      </c>
      <c r="G162" s="312" t="s">
        <v>533</v>
      </c>
      <c r="H162" s="295" t="s">
        <v>34</v>
      </c>
      <c r="I162" s="295" t="s">
        <v>1116</v>
      </c>
      <c r="J162" s="295"/>
    </row>
    <row r="163" spans="1:10" s="258" customFormat="1" ht="78.75" customHeight="1">
      <c r="A163" s="295"/>
      <c r="B163" s="300" t="s">
        <v>907</v>
      </c>
      <c r="C163" s="295" t="s">
        <v>782</v>
      </c>
      <c r="D163" s="312" t="s">
        <v>34</v>
      </c>
      <c r="E163" s="312" t="s">
        <v>535</v>
      </c>
      <c r="F163" s="312" t="s">
        <v>34</v>
      </c>
      <c r="G163" s="312" t="s">
        <v>535</v>
      </c>
      <c r="H163" s="295" t="s">
        <v>34</v>
      </c>
      <c r="I163" s="295" t="s">
        <v>908</v>
      </c>
      <c r="J163" s="295"/>
    </row>
    <row r="164" spans="1:10" s="258" customFormat="1" ht="123.75" customHeight="1">
      <c r="A164" s="295" t="s">
        <v>909</v>
      </c>
      <c r="B164" s="295" t="s">
        <v>528</v>
      </c>
      <c r="C164" s="302" t="s">
        <v>94</v>
      </c>
      <c r="D164" s="296">
        <v>42095</v>
      </c>
      <c r="E164" s="296">
        <v>43100</v>
      </c>
      <c r="F164" s="296">
        <v>42095</v>
      </c>
      <c r="G164" s="296">
        <v>43100</v>
      </c>
      <c r="H164" s="295" t="s">
        <v>530</v>
      </c>
      <c r="I164" s="295" t="s">
        <v>910</v>
      </c>
      <c r="J164" s="295"/>
    </row>
    <row r="165" spans="1:10" s="258" customFormat="1" ht="123" customHeight="1">
      <c r="A165" s="295" t="s">
        <v>911</v>
      </c>
      <c r="B165" s="295" t="s">
        <v>537</v>
      </c>
      <c r="C165" s="302" t="s">
        <v>94</v>
      </c>
      <c r="D165" s="296">
        <v>42095</v>
      </c>
      <c r="E165" s="296">
        <v>43100</v>
      </c>
      <c r="F165" s="296">
        <v>42095</v>
      </c>
      <c r="G165" s="296">
        <v>43100</v>
      </c>
      <c r="H165" s="296" t="s">
        <v>912</v>
      </c>
      <c r="I165" s="296" t="s">
        <v>912</v>
      </c>
      <c r="J165" s="295"/>
    </row>
    <row r="166" spans="1:10" s="258" customFormat="1" ht="124.5" customHeight="1">
      <c r="A166" s="295" t="s">
        <v>913</v>
      </c>
      <c r="B166" s="295" t="s">
        <v>540</v>
      </c>
      <c r="C166" s="302" t="s">
        <v>94</v>
      </c>
      <c r="D166" s="296">
        <v>42095</v>
      </c>
      <c r="E166" s="296">
        <v>42369</v>
      </c>
      <c r="F166" s="296">
        <v>42095</v>
      </c>
      <c r="G166" s="296">
        <v>42369</v>
      </c>
      <c r="H166" s="296" t="s">
        <v>541</v>
      </c>
      <c r="I166" s="295" t="s">
        <v>914</v>
      </c>
      <c r="J166" s="295"/>
    </row>
    <row r="167" spans="1:10" s="258" customFormat="1" ht="127.5" customHeight="1">
      <c r="A167" s="347" t="s">
        <v>542</v>
      </c>
      <c r="B167" s="320" t="s">
        <v>543</v>
      </c>
      <c r="C167" s="302" t="s">
        <v>94</v>
      </c>
      <c r="D167" s="296">
        <v>42095</v>
      </c>
      <c r="E167" s="296">
        <v>43100</v>
      </c>
      <c r="F167" s="296">
        <v>42095</v>
      </c>
      <c r="G167" s="296">
        <v>43100</v>
      </c>
      <c r="H167" s="349" t="s">
        <v>544</v>
      </c>
      <c r="I167" s="295" t="s">
        <v>915</v>
      </c>
      <c r="J167" s="295"/>
    </row>
    <row r="168" spans="1:10" s="258" customFormat="1" ht="160.5" customHeight="1">
      <c r="A168" s="312" t="s">
        <v>916</v>
      </c>
      <c r="B168" s="313" t="s">
        <v>546</v>
      </c>
      <c r="C168" s="295" t="s">
        <v>94</v>
      </c>
      <c r="D168" s="296"/>
      <c r="E168" s="296"/>
      <c r="F168" s="296"/>
      <c r="G168" s="296"/>
      <c r="H168" s="312" t="s">
        <v>917</v>
      </c>
      <c r="I168" s="295" t="s">
        <v>918</v>
      </c>
      <c r="J168" s="295"/>
    </row>
    <row r="169" spans="1:10" s="258" customFormat="1" ht="216" hidden="1">
      <c r="A169" s="312" t="s">
        <v>548</v>
      </c>
      <c r="B169" s="341" t="s">
        <v>549</v>
      </c>
      <c r="C169" s="295" t="s">
        <v>94</v>
      </c>
      <c r="D169" s="296">
        <v>42186</v>
      </c>
      <c r="E169" s="296">
        <v>43100</v>
      </c>
      <c r="F169" s="296">
        <v>42186</v>
      </c>
      <c r="G169" s="296">
        <v>43100</v>
      </c>
      <c r="H169" s="342" t="s">
        <v>919</v>
      </c>
      <c r="I169" s="298" t="s">
        <v>920</v>
      </c>
      <c r="J169" s="295"/>
    </row>
    <row r="170" spans="1:10" s="258" customFormat="1" ht="70.5" customHeight="1">
      <c r="A170" s="295" t="s">
        <v>653</v>
      </c>
      <c r="B170" s="295" t="s">
        <v>552</v>
      </c>
      <c r="C170" s="295" t="s">
        <v>782</v>
      </c>
      <c r="D170" s="348" t="s">
        <v>34</v>
      </c>
      <c r="E170" s="348" t="s">
        <v>34</v>
      </c>
      <c r="F170" s="348" t="s">
        <v>34</v>
      </c>
      <c r="G170" s="348" t="s">
        <v>34</v>
      </c>
      <c r="H170" s="348" t="s">
        <v>553</v>
      </c>
      <c r="I170" s="348" t="s">
        <v>553</v>
      </c>
      <c r="J170" s="295"/>
    </row>
    <row r="171" spans="1:10" s="258" customFormat="1" ht="126.75" customHeight="1">
      <c r="A171" s="295" t="s">
        <v>921</v>
      </c>
      <c r="B171" s="295" t="s">
        <v>922</v>
      </c>
      <c r="C171" s="295" t="s">
        <v>94</v>
      </c>
      <c r="D171" s="296">
        <v>42064</v>
      </c>
      <c r="E171" s="296">
        <v>43100</v>
      </c>
      <c r="F171" s="296">
        <v>42064</v>
      </c>
      <c r="G171" s="296">
        <v>43100</v>
      </c>
      <c r="H171" s="349" t="s">
        <v>923</v>
      </c>
      <c r="I171" s="295" t="s">
        <v>924</v>
      </c>
      <c r="J171" s="295"/>
    </row>
    <row r="172" spans="1:10" s="258" customFormat="1" ht="12.75" customHeight="1">
      <c r="A172" s="605" t="s">
        <v>559</v>
      </c>
      <c r="B172" s="605"/>
      <c r="C172" s="605"/>
      <c r="D172" s="605"/>
      <c r="E172" s="605"/>
      <c r="F172" s="605"/>
      <c r="G172" s="605"/>
      <c r="H172" s="605"/>
      <c r="I172" s="605"/>
      <c r="J172" s="605"/>
    </row>
    <row r="173" spans="1:10" s="258" customFormat="1" ht="72">
      <c r="A173" s="295" t="s">
        <v>661</v>
      </c>
      <c r="B173" s="295" t="s">
        <v>561</v>
      </c>
      <c r="C173" s="295" t="s">
        <v>37</v>
      </c>
      <c r="D173" s="346" t="s">
        <v>34</v>
      </c>
      <c r="E173" s="346" t="s">
        <v>34</v>
      </c>
      <c r="F173" s="346" t="s">
        <v>34</v>
      </c>
      <c r="G173" s="346" t="s">
        <v>34</v>
      </c>
      <c r="H173" s="295" t="s">
        <v>563</v>
      </c>
      <c r="I173" s="295" t="s">
        <v>563</v>
      </c>
      <c r="J173" s="295"/>
    </row>
    <row r="174" spans="1:10" s="258" customFormat="1" ht="130.5" customHeight="1">
      <c r="A174" s="295" t="s">
        <v>925</v>
      </c>
      <c r="B174" s="295" t="s">
        <v>565</v>
      </c>
      <c r="C174" s="295" t="s">
        <v>94</v>
      </c>
      <c r="D174" s="296">
        <v>42248</v>
      </c>
      <c r="E174" s="296">
        <v>43100</v>
      </c>
      <c r="F174" s="296">
        <v>42248</v>
      </c>
      <c r="G174" s="296">
        <v>43100</v>
      </c>
      <c r="H174" s="295" t="s">
        <v>567</v>
      </c>
      <c r="I174" s="295" t="s">
        <v>926</v>
      </c>
      <c r="J174" s="295"/>
    </row>
    <row r="175" spans="1:10" s="258" customFormat="1" ht="130.5" customHeight="1">
      <c r="A175" s="295" t="s">
        <v>927</v>
      </c>
      <c r="B175" s="295" t="s">
        <v>569</v>
      </c>
      <c r="C175" s="295" t="s">
        <v>94</v>
      </c>
      <c r="D175" s="296">
        <v>42095</v>
      </c>
      <c r="E175" s="296">
        <v>43100</v>
      </c>
      <c r="F175" s="296">
        <v>42095</v>
      </c>
      <c r="G175" s="296">
        <v>43100</v>
      </c>
      <c r="H175" s="295" t="s">
        <v>563</v>
      </c>
      <c r="I175" s="295" t="s">
        <v>928</v>
      </c>
      <c r="J175" s="295"/>
    </row>
    <row r="176" spans="1:10" s="258" customFormat="1" ht="72" hidden="1">
      <c r="A176" s="295" t="s">
        <v>929</v>
      </c>
      <c r="B176" s="295" t="s">
        <v>571</v>
      </c>
      <c r="C176" s="295" t="s">
        <v>37</v>
      </c>
      <c r="D176" s="346" t="s">
        <v>34</v>
      </c>
      <c r="E176" s="346" t="s">
        <v>34</v>
      </c>
      <c r="F176" s="346" t="s">
        <v>34</v>
      </c>
      <c r="G176" s="346" t="s">
        <v>34</v>
      </c>
      <c r="H176" s="295" t="s">
        <v>563</v>
      </c>
      <c r="I176" s="295" t="s">
        <v>563</v>
      </c>
      <c r="J176" s="295"/>
    </row>
    <row r="177" spans="1:10" s="258" customFormat="1" ht="96" hidden="1">
      <c r="A177" s="295" t="s">
        <v>930</v>
      </c>
      <c r="B177" s="295" t="s">
        <v>573</v>
      </c>
      <c r="C177" s="295" t="s">
        <v>931</v>
      </c>
      <c r="D177" s="346" t="s">
        <v>34</v>
      </c>
      <c r="E177" s="346" t="s">
        <v>34</v>
      </c>
      <c r="F177" s="346" t="s">
        <v>34</v>
      </c>
      <c r="G177" s="346" t="s">
        <v>34</v>
      </c>
      <c r="H177" s="295" t="s">
        <v>563</v>
      </c>
      <c r="I177" s="295"/>
      <c r="J177" s="299" t="s">
        <v>685</v>
      </c>
    </row>
    <row r="178" spans="1:10" s="258" customFormat="1" ht="12.75" customHeight="1">
      <c r="A178" s="605" t="s">
        <v>932</v>
      </c>
      <c r="B178" s="605"/>
      <c r="C178" s="605"/>
      <c r="D178" s="605"/>
      <c r="E178" s="605"/>
      <c r="F178" s="605"/>
      <c r="G178" s="605"/>
      <c r="H178" s="605"/>
      <c r="I178" s="605"/>
      <c r="J178" s="605"/>
    </row>
    <row r="179" spans="1:10" s="258" customFormat="1" ht="66.75" customHeight="1">
      <c r="A179" s="295" t="s">
        <v>933</v>
      </c>
      <c r="B179" s="295" t="s">
        <v>934</v>
      </c>
      <c r="C179" s="295" t="s">
        <v>37</v>
      </c>
      <c r="D179" s="346" t="s">
        <v>34</v>
      </c>
      <c r="E179" s="346" t="s">
        <v>34</v>
      </c>
      <c r="F179" s="346" t="s">
        <v>34</v>
      </c>
      <c r="G179" s="346" t="s">
        <v>34</v>
      </c>
      <c r="H179" s="295" t="s">
        <v>1096</v>
      </c>
      <c r="I179" s="295" t="s">
        <v>1096</v>
      </c>
      <c r="J179" s="295"/>
    </row>
    <row r="180" spans="1:10" s="258" customFormat="1" ht="114" customHeight="1">
      <c r="A180" s="295" t="s">
        <v>935</v>
      </c>
      <c r="B180" s="295" t="s">
        <v>579</v>
      </c>
      <c r="C180" s="295" t="s">
        <v>718</v>
      </c>
      <c r="D180" s="312" t="s">
        <v>48</v>
      </c>
      <c r="E180" s="312" t="s">
        <v>49</v>
      </c>
      <c r="F180" s="312" t="s">
        <v>48</v>
      </c>
      <c r="G180" s="312" t="s">
        <v>49</v>
      </c>
      <c r="H180" s="295" t="s">
        <v>581</v>
      </c>
      <c r="I180" s="295" t="s">
        <v>936</v>
      </c>
      <c r="J180" s="295"/>
    </row>
    <row r="181" spans="1:10" s="258" customFormat="1" ht="150" customHeight="1">
      <c r="A181" s="312" t="s">
        <v>582</v>
      </c>
      <c r="B181" s="320" t="s">
        <v>583</v>
      </c>
      <c r="C181" s="295" t="s">
        <v>718</v>
      </c>
      <c r="D181" s="312" t="s">
        <v>187</v>
      </c>
      <c r="E181" s="312" t="s">
        <v>49</v>
      </c>
      <c r="F181" s="312" t="s">
        <v>187</v>
      </c>
      <c r="G181" s="312" t="s">
        <v>49</v>
      </c>
      <c r="H181" s="349" t="s">
        <v>937</v>
      </c>
      <c r="I181" s="349" t="s">
        <v>1095</v>
      </c>
      <c r="J181" s="295"/>
    </row>
    <row r="182" spans="1:10" s="258" customFormat="1" ht="144" hidden="1">
      <c r="A182" s="338" t="s">
        <v>584</v>
      </c>
      <c r="B182" s="337" t="s">
        <v>938</v>
      </c>
      <c r="C182" s="295" t="s">
        <v>114</v>
      </c>
      <c r="D182" s="312" t="s">
        <v>187</v>
      </c>
      <c r="E182" s="312" t="s">
        <v>49</v>
      </c>
      <c r="F182" s="312" t="s">
        <v>187</v>
      </c>
      <c r="G182" s="312" t="s">
        <v>49</v>
      </c>
      <c r="H182" s="342" t="s">
        <v>939</v>
      </c>
      <c r="I182" s="349" t="s">
        <v>939</v>
      </c>
      <c r="J182" s="295"/>
    </row>
    <row r="183" spans="1:10" s="258" customFormat="1" ht="192" hidden="1">
      <c r="A183" s="338" t="s">
        <v>586</v>
      </c>
      <c r="B183" s="337" t="s">
        <v>940</v>
      </c>
      <c r="C183" s="295" t="s">
        <v>114</v>
      </c>
      <c r="D183" s="312" t="s">
        <v>187</v>
      </c>
      <c r="E183" s="312" t="s">
        <v>49</v>
      </c>
      <c r="F183" s="312" t="s">
        <v>187</v>
      </c>
      <c r="G183" s="312" t="s">
        <v>49</v>
      </c>
      <c r="H183" s="342" t="s">
        <v>941</v>
      </c>
      <c r="I183" s="349" t="s">
        <v>941</v>
      </c>
      <c r="J183" s="295"/>
    </row>
    <row r="184" spans="1:10" s="258" customFormat="1" ht="72">
      <c r="A184" s="295" t="s">
        <v>942</v>
      </c>
      <c r="B184" s="295" t="s">
        <v>589</v>
      </c>
      <c r="C184" s="295" t="s">
        <v>37</v>
      </c>
      <c r="D184" s="312" t="s">
        <v>34</v>
      </c>
      <c r="E184" s="312" t="s">
        <v>34</v>
      </c>
      <c r="F184" s="312" t="s">
        <v>34</v>
      </c>
      <c r="G184" s="312" t="s">
        <v>34</v>
      </c>
      <c r="H184" s="295" t="s">
        <v>590</v>
      </c>
      <c r="I184" s="295" t="s">
        <v>590</v>
      </c>
      <c r="J184" s="295"/>
    </row>
    <row r="185" spans="1:10" s="258" customFormat="1" ht="114.75" customHeight="1">
      <c r="A185" s="312" t="s">
        <v>943</v>
      </c>
      <c r="B185" s="295" t="s">
        <v>592</v>
      </c>
      <c r="C185" s="295" t="s">
        <v>718</v>
      </c>
      <c r="D185" s="312" t="s">
        <v>48</v>
      </c>
      <c r="E185" s="312" t="s">
        <v>49</v>
      </c>
      <c r="F185" s="312" t="s">
        <v>48</v>
      </c>
      <c r="G185" s="312" t="s">
        <v>49</v>
      </c>
      <c r="H185" s="295" t="s">
        <v>590</v>
      </c>
      <c r="I185" s="295" t="s">
        <v>944</v>
      </c>
      <c r="J185" s="295"/>
    </row>
  </sheetData>
  <sheetProtection/>
  <mergeCells count="15">
    <mergeCell ref="C7:C8"/>
    <mergeCell ref="D7:E7"/>
    <mergeCell ref="F7:G7"/>
    <mergeCell ref="H7:I7"/>
    <mergeCell ref="J7:J8"/>
    <mergeCell ref="A10:J10"/>
    <mergeCell ref="A123:J123"/>
    <mergeCell ref="A157:J157"/>
    <mergeCell ref="A172:J172"/>
    <mergeCell ref="A178:J178"/>
    <mergeCell ref="A3:J3"/>
    <mergeCell ref="A4:J4"/>
    <mergeCell ref="A5:J5"/>
    <mergeCell ref="A7:A8"/>
    <mergeCell ref="B7:B8"/>
  </mergeCells>
  <printOptions/>
  <pageMargins left="0.23611111111111113" right="0.23611111111111113" top="0.15763888888888888" bottom="0.15763888888888888" header="0.5118055555555556" footer="0.5118055555555556"/>
  <pageSetup fitToHeight="0" fitToWidth="1" horizontalDpi="300" verticalDpi="300" orientation="landscape" paperSize="9" scale="86" r:id="rId3"/>
  <rowBreaks count="15" manualBreakCount="15">
    <brk id="12" max="255" man="1"/>
    <brk id="30" max="255" man="1"/>
    <brk id="33" max="255" man="1"/>
    <brk id="36" max="255" man="1"/>
    <brk id="38" max="255" man="1"/>
    <brk id="40" max="255" man="1"/>
    <brk id="51" max="255" man="1"/>
    <brk id="55" max="255" man="1"/>
    <brk id="59" max="255" man="1"/>
    <brk id="64" max="255" man="1"/>
    <brk id="97" max="9" man="1"/>
    <brk id="103" max="255" man="1"/>
    <brk id="107" max="9" man="1"/>
    <brk id="111" max="255" man="1"/>
    <brk id="115" max="255" man="1"/>
  </rowBreaks>
  <legacyDrawing r:id="rId2"/>
</worksheet>
</file>

<file path=xl/worksheets/sheet4.xml><?xml version="1.0" encoding="utf-8"?>
<worksheet xmlns="http://schemas.openxmlformats.org/spreadsheetml/2006/main" xmlns:r="http://schemas.openxmlformats.org/officeDocument/2006/relationships">
  <dimension ref="A1:J15"/>
  <sheetViews>
    <sheetView view="pageBreakPreview" zoomScaleSheetLayoutView="100" zoomScalePageLayoutView="0" workbookViewId="0" topLeftCell="A1">
      <selection activeCell="B10" sqref="B10"/>
    </sheetView>
  </sheetViews>
  <sheetFormatPr defaultColWidth="9.00390625" defaultRowHeight="12.75"/>
  <cols>
    <col min="1" max="1" width="5.75390625" style="350" customWidth="1"/>
    <col min="2" max="2" width="22.75390625" style="350" customWidth="1"/>
    <col min="3" max="10" width="14.25390625" style="350" customWidth="1"/>
    <col min="11" max="16384" width="9.125" style="350" customWidth="1"/>
  </cols>
  <sheetData>
    <row r="1" s="351" customFormat="1" ht="15">
      <c r="J1" s="352" t="s">
        <v>945</v>
      </c>
    </row>
    <row r="2" ht="14.25" customHeight="1"/>
    <row r="3" spans="1:10" ht="15.75">
      <c r="A3" s="611" t="s">
        <v>946</v>
      </c>
      <c r="B3" s="611"/>
      <c r="C3" s="611"/>
      <c r="D3" s="611"/>
      <c r="E3" s="611"/>
      <c r="F3" s="611"/>
      <c r="G3" s="611"/>
      <c r="H3" s="611"/>
      <c r="I3" s="611"/>
      <c r="J3" s="611"/>
    </row>
    <row r="5" spans="1:10" s="355" customFormat="1" ht="60.75" customHeight="1">
      <c r="A5" s="612" t="s">
        <v>601</v>
      </c>
      <c r="B5" s="612" t="s">
        <v>947</v>
      </c>
      <c r="C5" s="612" t="s">
        <v>948</v>
      </c>
      <c r="D5" s="613" t="s">
        <v>949</v>
      </c>
      <c r="E5" s="613"/>
      <c r="F5" s="613" t="s">
        <v>950</v>
      </c>
      <c r="G5" s="613"/>
      <c r="H5" s="613"/>
      <c r="I5" s="613" t="s">
        <v>951</v>
      </c>
      <c r="J5" s="613"/>
    </row>
    <row r="6" spans="1:10" s="355" customFormat="1" ht="45">
      <c r="A6" s="612"/>
      <c r="B6" s="612"/>
      <c r="C6" s="612"/>
      <c r="D6" s="354" t="s">
        <v>608</v>
      </c>
      <c r="E6" s="354" t="s">
        <v>609</v>
      </c>
      <c r="F6" s="353" t="s">
        <v>952</v>
      </c>
      <c r="G6" s="354" t="s">
        <v>953</v>
      </c>
      <c r="H6" s="354" t="s">
        <v>954</v>
      </c>
      <c r="I6" s="354" t="s">
        <v>608</v>
      </c>
      <c r="J6" s="354" t="s">
        <v>609</v>
      </c>
    </row>
    <row r="7" spans="1:10" s="355" customFormat="1" ht="15">
      <c r="A7" s="356">
        <v>1</v>
      </c>
      <c r="B7" s="356">
        <v>2</v>
      </c>
      <c r="C7" s="356">
        <v>3</v>
      </c>
      <c r="D7" s="356">
        <v>4</v>
      </c>
      <c r="E7" s="356">
        <v>5</v>
      </c>
      <c r="F7" s="356">
        <v>6</v>
      </c>
      <c r="G7" s="356">
        <v>7</v>
      </c>
      <c r="H7" s="356">
        <v>8</v>
      </c>
      <c r="I7" s="356">
        <v>9</v>
      </c>
      <c r="J7" s="356">
        <v>10</v>
      </c>
    </row>
    <row r="8" spans="1:10" s="355" customFormat="1" ht="31.5" customHeight="1">
      <c r="A8" s="609" t="s">
        <v>955</v>
      </c>
      <c r="B8" s="609"/>
      <c r="C8" s="609"/>
      <c r="D8" s="609"/>
      <c r="E8" s="609"/>
      <c r="F8" s="609"/>
      <c r="G8" s="609"/>
      <c r="H8" s="609"/>
      <c r="I8" s="609"/>
      <c r="J8" s="609"/>
    </row>
    <row r="9" spans="1:10" s="355" customFormat="1" ht="15">
      <c r="A9" s="356">
        <v>1</v>
      </c>
      <c r="B9" s="357"/>
      <c r="C9" s="358"/>
      <c r="D9" s="358"/>
      <c r="E9" s="358"/>
      <c r="F9" s="358"/>
      <c r="G9" s="358"/>
      <c r="H9" s="358"/>
      <c r="I9" s="358"/>
      <c r="J9" s="358"/>
    </row>
    <row r="10" spans="1:10" s="355" customFormat="1" ht="15">
      <c r="A10" s="356" t="s">
        <v>956</v>
      </c>
      <c r="B10" s="357"/>
      <c r="C10" s="358"/>
      <c r="D10" s="358"/>
      <c r="E10" s="358"/>
      <c r="F10" s="358"/>
      <c r="G10" s="358"/>
      <c r="H10" s="358"/>
      <c r="I10" s="358"/>
      <c r="J10" s="358"/>
    </row>
    <row r="11" spans="1:10" s="355" customFormat="1" ht="31.5" customHeight="1">
      <c r="A11" s="609" t="s">
        <v>957</v>
      </c>
      <c r="B11" s="609"/>
      <c r="C11" s="609"/>
      <c r="D11" s="609"/>
      <c r="E11" s="609"/>
      <c r="F11" s="609"/>
      <c r="G11" s="609"/>
      <c r="H11" s="609"/>
      <c r="I11" s="609"/>
      <c r="J11" s="609"/>
    </row>
    <row r="12" spans="1:10" s="355" customFormat="1" ht="15">
      <c r="A12" s="356">
        <v>1</v>
      </c>
      <c r="B12" s="357"/>
      <c r="C12" s="358"/>
      <c r="D12" s="356" t="s">
        <v>958</v>
      </c>
      <c r="E12" s="356" t="s">
        <v>958</v>
      </c>
      <c r="F12" s="358"/>
      <c r="G12" s="358"/>
      <c r="H12" s="358"/>
      <c r="I12" s="358"/>
      <c r="J12" s="359" t="s">
        <v>958</v>
      </c>
    </row>
    <row r="13" spans="1:10" s="355" customFormat="1" ht="15">
      <c r="A13" s="356">
        <v>2</v>
      </c>
      <c r="B13" s="357"/>
      <c r="C13" s="358"/>
      <c r="D13" s="356" t="s">
        <v>958</v>
      </c>
      <c r="E13" s="356" t="s">
        <v>958</v>
      </c>
      <c r="F13" s="358"/>
      <c r="G13" s="358"/>
      <c r="H13" s="358"/>
      <c r="I13" s="358"/>
      <c r="J13" s="359" t="s">
        <v>958</v>
      </c>
    </row>
    <row r="14" s="351" customFormat="1" ht="15"/>
    <row r="15" spans="1:10" s="351" customFormat="1" ht="53.25" customHeight="1">
      <c r="A15" s="610" t="s">
        <v>959</v>
      </c>
      <c r="B15" s="610"/>
      <c r="C15" s="610"/>
      <c r="D15" s="610"/>
      <c r="E15" s="610"/>
      <c r="F15" s="610"/>
      <c r="G15" s="610"/>
      <c r="H15" s="610"/>
      <c r="I15" s="610"/>
      <c r="J15" s="610"/>
    </row>
    <row r="16" s="351" customFormat="1" ht="3" customHeight="1"/>
  </sheetData>
  <sheetProtection/>
  <mergeCells count="10">
    <mergeCell ref="A8:J8"/>
    <mergeCell ref="A11:J11"/>
    <mergeCell ref="A15:J15"/>
    <mergeCell ref="A3:J3"/>
    <mergeCell ref="A5:A6"/>
    <mergeCell ref="B5:B6"/>
    <mergeCell ref="C5:C6"/>
    <mergeCell ref="D5:E5"/>
    <mergeCell ref="F5:H5"/>
    <mergeCell ref="I5:J5"/>
  </mergeCells>
  <printOptions/>
  <pageMargins left="0.25" right="0.25" top="0.75" bottom="0.75" header="0.5118055555555556" footer="0.5118055555555556"/>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A3" sqref="A3:G3"/>
    </sheetView>
  </sheetViews>
  <sheetFormatPr defaultColWidth="9.00390625" defaultRowHeight="12.75"/>
  <cols>
    <col min="1" max="1" width="4.875" style="350" customWidth="1"/>
    <col min="2" max="2" width="30.75390625" style="350" customWidth="1"/>
    <col min="3" max="3" width="30.875" style="350" customWidth="1"/>
    <col min="4" max="4" width="20.125" style="350" customWidth="1"/>
    <col min="5" max="6" width="14.75390625" style="350" customWidth="1"/>
    <col min="7" max="7" width="35.75390625" style="350" customWidth="1"/>
    <col min="8" max="16384" width="9.125" style="350" customWidth="1"/>
  </cols>
  <sheetData>
    <row r="1" s="351" customFormat="1" ht="15">
      <c r="G1" s="352" t="s">
        <v>960</v>
      </c>
    </row>
    <row r="2" s="351" customFormat="1" ht="15"/>
    <row r="3" spans="1:7" s="360" customFormat="1" ht="15.75">
      <c r="A3" s="611" t="s">
        <v>961</v>
      </c>
      <c r="B3" s="611"/>
      <c r="C3" s="611"/>
      <c r="D3" s="611"/>
      <c r="E3" s="611"/>
      <c r="F3" s="611"/>
      <c r="G3" s="611"/>
    </row>
    <row r="4" s="351" customFormat="1" ht="15"/>
    <row r="5" spans="1:7" s="361" customFormat="1" ht="13.5" customHeight="1">
      <c r="A5" s="618" t="s">
        <v>7</v>
      </c>
      <c r="B5" s="618" t="s">
        <v>962</v>
      </c>
      <c r="C5" s="618" t="s">
        <v>963</v>
      </c>
      <c r="D5" s="616" t="s">
        <v>670</v>
      </c>
      <c r="E5" s="619" t="s">
        <v>964</v>
      </c>
      <c r="F5" s="619"/>
      <c r="G5" s="618" t="s">
        <v>965</v>
      </c>
    </row>
    <row r="6" spans="1:7" s="361" customFormat="1" ht="45" customHeight="1">
      <c r="A6" s="618"/>
      <c r="B6" s="618"/>
      <c r="C6" s="618"/>
      <c r="D6" s="616"/>
      <c r="E6" s="359" t="s">
        <v>608</v>
      </c>
      <c r="F6" s="359" t="s">
        <v>609</v>
      </c>
      <c r="G6" s="618"/>
    </row>
    <row r="7" spans="1:7" s="351" customFormat="1" ht="15">
      <c r="A7" s="362">
        <v>1</v>
      </c>
      <c r="B7" s="362">
        <v>2</v>
      </c>
      <c r="C7" s="362">
        <v>3</v>
      </c>
      <c r="D7" s="362">
        <v>4</v>
      </c>
      <c r="E7" s="362">
        <v>5</v>
      </c>
      <c r="F7" s="362">
        <v>6</v>
      </c>
      <c r="G7" s="362">
        <v>7</v>
      </c>
    </row>
    <row r="8" spans="1:7" s="363" customFormat="1" ht="15">
      <c r="A8" s="614" t="s">
        <v>966</v>
      </c>
      <c r="B8" s="614"/>
      <c r="C8" s="614"/>
      <c r="D8" s="614"/>
      <c r="E8" s="614"/>
      <c r="F8" s="614"/>
      <c r="G8" s="614"/>
    </row>
    <row r="9" spans="1:7" s="363" customFormat="1" ht="15">
      <c r="A9" s="364"/>
      <c r="B9" s="615" t="s">
        <v>617</v>
      </c>
      <c r="C9" s="615"/>
      <c r="D9" s="615"/>
      <c r="E9" s="615"/>
      <c r="F9" s="615"/>
      <c r="G9" s="615"/>
    </row>
    <row r="10" spans="1:7" s="363" customFormat="1" ht="142.5" customHeight="1">
      <c r="A10" s="364"/>
      <c r="B10" s="359" t="s">
        <v>967</v>
      </c>
      <c r="C10" s="359" t="s">
        <v>968</v>
      </c>
      <c r="D10" s="359" t="s">
        <v>172</v>
      </c>
      <c r="E10" s="359" t="s">
        <v>969</v>
      </c>
      <c r="F10" s="359" t="s">
        <v>969</v>
      </c>
      <c r="G10" s="359" t="s">
        <v>970</v>
      </c>
    </row>
    <row r="11" spans="1:7" s="363" customFormat="1" ht="200.25" customHeight="1">
      <c r="A11" s="364"/>
      <c r="B11" s="359" t="s">
        <v>971</v>
      </c>
      <c r="C11" s="359" t="s">
        <v>972</v>
      </c>
      <c r="D11" s="359" t="s">
        <v>172</v>
      </c>
      <c r="E11" s="359" t="s">
        <v>973</v>
      </c>
      <c r="F11" s="359" t="s">
        <v>973</v>
      </c>
      <c r="G11" s="359" t="s">
        <v>974</v>
      </c>
    </row>
    <row r="12" spans="1:7" s="363" customFormat="1" ht="409.5">
      <c r="A12" s="364"/>
      <c r="B12" s="359" t="s">
        <v>975</v>
      </c>
      <c r="C12" s="359" t="s">
        <v>976</v>
      </c>
      <c r="D12" s="359" t="s">
        <v>172</v>
      </c>
      <c r="E12" s="359" t="s">
        <v>973</v>
      </c>
      <c r="F12" s="359" t="s">
        <v>973</v>
      </c>
      <c r="G12" s="359" t="s">
        <v>977</v>
      </c>
    </row>
    <row r="13" spans="1:7" s="363" customFormat="1" ht="130.5" customHeight="1">
      <c r="A13" s="364"/>
      <c r="B13" s="290" t="s">
        <v>978</v>
      </c>
      <c r="C13" s="290" t="s">
        <v>979</v>
      </c>
      <c r="D13" s="290" t="s">
        <v>980</v>
      </c>
      <c r="E13" s="290" t="s">
        <v>981</v>
      </c>
      <c r="F13" s="290" t="s">
        <v>982</v>
      </c>
      <c r="G13" s="290" t="s">
        <v>983</v>
      </c>
    </row>
    <row r="14" s="363" customFormat="1" ht="15" hidden="1"/>
    <row r="15" spans="1:7" s="363" customFormat="1" ht="250.5" customHeight="1">
      <c r="A15" s="364"/>
      <c r="B15" s="359" t="s">
        <v>984</v>
      </c>
      <c r="C15" s="359" t="s">
        <v>985</v>
      </c>
      <c r="D15" s="359" t="s">
        <v>172</v>
      </c>
      <c r="E15" s="359" t="s">
        <v>986</v>
      </c>
      <c r="F15" s="359" t="s">
        <v>986</v>
      </c>
      <c r="G15" s="359" t="s">
        <v>987</v>
      </c>
    </row>
    <row r="16" spans="1:7" s="363" customFormat="1" ht="204.75" customHeight="1">
      <c r="A16" s="364"/>
      <c r="B16" s="359" t="s">
        <v>988</v>
      </c>
      <c r="C16" s="359" t="s">
        <v>989</v>
      </c>
      <c r="D16" s="359" t="s">
        <v>172</v>
      </c>
      <c r="E16" s="359" t="s">
        <v>990</v>
      </c>
      <c r="F16" s="359" t="s">
        <v>990</v>
      </c>
      <c r="G16" s="359" t="s">
        <v>991</v>
      </c>
    </row>
    <row r="17" s="363" customFormat="1" ht="12.75" customHeight="1" hidden="1"/>
    <row r="18" spans="1:7" s="363" customFormat="1" ht="166.5" customHeight="1">
      <c r="A18" s="364"/>
      <c r="B18" s="365" t="s">
        <v>992</v>
      </c>
      <c r="C18" s="365" t="s">
        <v>993</v>
      </c>
      <c r="D18" s="365" t="s">
        <v>172</v>
      </c>
      <c r="E18" s="365" t="s">
        <v>994</v>
      </c>
      <c r="F18" s="365" t="s">
        <v>994</v>
      </c>
      <c r="G18" s="290" t="s">
        <v>995</v>
      </c>
    </row>
    <row r="19" spans="1:7" s="363" customFormat="1" ht="129.75" customHeight="1">
      <c r="A19" s="364"/>
      <c r="B19" s="290" t="s">
        <v>996</v>
      </c>
      <c r="C19" s="290" t="s">
        <v>997</v>
      </c>
      <c r="D19" s="290" t="s">
        <v>980</v>
      </c>
      <c r="E19" s="365" t="s">
        <v>998</v>
      </c>
      <c r="F19" s="365" t="s">
        <v>999</v>
      </c>
      <c r="G19" s="290" t="s">
        <v>1000</v>
      </c>
    </row>
    <row r="20" spans="1:8" s="355" customFormat="1" ht="15" customHeight="1">
      <c r="A20" s="366"/>
      <c r="B20" s="616" t="s">
        <v>635</v>
      </c>
      <c r="C20" s="616"/>
      <c r="D20" s="616"/>
      <c r="E20" s="616"/>
      <c r="F20" s="616"/>
      <c r="G20" s="616"/>
      <c r="H20" s="367"/>
    </row>
    <row r="21" spans="1:7" s="294" customFormat="1" ht="190.5" customHeight="1">
      <c r="A21" s="290"/>
      <c r="B21" s="290" t="s">
        <v>1001</v>
      </c>
      <c r="C21" s="290" t="s">
        <v>1002</v>
      </c>
      <c r="D21" s="290" t="s">
        <v>172</v>
      </c>
      <c r="E21" s="290" t="s">
        <v>982</v>
      </c>
      <c r="F21" s="290" t="s">
        <v>982</v>
      </c>
      <c r="G21" s="290" t="s">
        <v>1003</v>
      </c>
    </row>
    <row r="22" spans="1:7" s="294" customFormat="1" ht="117.75" customHeight="1">
      <c r="A22" s="364"/>
      <c r="B22" s="290" t="s">
        <v>1004</v>
      </c>
      <c r="C22" s="290" t="s">
        <v>1005</v>
      </c>
      <c r="D22" s="290" t="s">
        <v>980</v>
      </c>
      <c r="E22" s="290" t="s">
        <v>1006</v>
      </c>
      <c r="F22" s="290" t="s">
        <v>1006</v>
      </c>
      <c r="G22" s="290" t="s">
        <v>1007</v>
      </c>
    </row>
    <row r="23" spans="1:7" s="294" customFormat="1" ht="144.75" customHeight="1">
      <c r="A23" s="364"/>
      <c r="B23" s="290" t="s">
        <v>1008</v>
      </c>
      <c r="C23" s="290" t="s">
        <v>1009</v>
      </c>
      <c r="D23" s="290" t="s">
        <v>980</v>
      </c>
      <c r="E23" s="290" t="s">
        <v>1010</v>
      </c>
      <c r="F23" s="290" t="s">
        <v>1010</v>
      </c>
      <c r="G23" s="290" t="s">
        <v>1011</v>
      </c>
    </row>
    <row r="24" spans="1:7" s="363" customFormat="1" ht="15">
      <c r="A24" s="614" t="s">
        <v>1012</v>
      </c>
      <c r="B24" s="614"/>
      <c r="C24" s="614"/>
      <c r="D24" s="614"/>
      <c r="E24" s="614"/>
      <c r="F24" s="614"/>
      <c r="G24" s="614"/>
    </row>
    <row r="25" spans="1:7" s="355" customFormat="1" ht="15">
      <c r="A25" s="366"/>
      <c r="B25" s="368"/>
      <c r="C25" s="368"/>
      <c r="D25" s="368"/>
      <c r="E25" s="366"/>
      <c r="F25" s="366" t="s">
        <v>958</v>
      </c>
      <c r="G25" s="359" t="s">
        <v>958</v>
      </c>
    </row>
    <row r="26" spans="1:7" s="355" customFormat="1" ht="15">
      <c r="A26" s="366"/>
      <c r="B26" s="368"/>
      <c r="C26" s="368"/>
      <c r="D26" s="368"/>
      <c r="E26" s="366"/>
      <c r="F26" s="366" t="s">
        <v>958</v>
      </c>
      <c r="G26" s="359" t="s">
        <v>958</v>
      </c>
    </row>
    <row r="27" s="351" customFormat="1" ht="15">
      <c r="B27" s="355"/>
    </row>
    <row r="28" spans="1:7" s="369" customFormat="1" ht="78" customHeight="1">
      <c r="A28" s="617" t="s">
        <v>1013</v>
      </c>
      <c r="B28" s="617"/>
      <c r="C28" s="617"/>
      <c r="D28" s="617"/>
      <c r="E28" s="617"/>
      <c r="F28" s="617"/>
      <c r="G28" s="617"/>
    </row>
    <row r="29" spans="1:7" s="351" customFormat="1" ht="15">
      <c r="A29" s="350" t="s">
        <v>1014</v>
      </c>
      <c r="B29" s="350"/>
      <c r="C29" s="350"/>
      <c r="D29" s="350"/>
      <c r="E29" s="350"/>
      <c r="F29" s="350"/>
      <c r="G29" s="350"/>
    </row>
  </sheetData>
  <sheetProtection/>
  <mergeCells count="12">
    <mergeCell ref="E5:F5"/>
    <mergeCell ref="G5:G6"/>
    <mergeCell ref="A8:G8"/>
    <mergeCell ref="B9:G9"/>
    <mergeCell ref="B20:G20"/>
    <mergeCell ref="A24:G24"/>
    <mergeCell ref="A28:G28"/>
    <mergeCell ref="A3:G3"/>
    <mergeCell ref="A5:A6"/>
    <mergeCell ref="B5:B6"/>
    <mergeCell ref="C5:C6"/>
    <mergeCell ref="D5:D6"/>
  </mergeCells>
  <printOptions/>
  <pageMargins left="0.23611111111111113" right="0.23611111111111113" top="0.15763888888888888" bottom="0.15763888888888888" header="0.5118055555555556" footer="0.5118055555555556"/>
  <pageSetup fitToHeight="0" fitToWidth="1"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AN1160"/>
  <sheetViews>
    <sheetView tabSelected="1" view="pageBreakPreview" zoomScale="130" zoomScaleNormal="85" zoomScaleSheetLayoutView="130" zoomScalePageLayoutView="0" workbookViewId="0" topLeftCell="A2">
      <pane ySplit="11" topLeftCell="A1095" activePane="bottomLeft" state="frozen"/>
      <selection pane="topLeft" activeCell="D2" sqref="D2"/>
      <selection pane="bottomLeft" activeCell="B1101" sqref="B1101:B1111"/>
    </sheetView>
  </sheetViews>
  <sheetFormatPr defaultColWidth="9.00390625" defaultRowHeight="12.75"/>
  <cols>
    <col min="1" max="1" width="5.375" style="6" customWidth="1"/>
    <col min="2" max="2" width="33.625" style="6" customWidth="1"/>
    <col min="3" max="3" width="5.125" style="1" customWidth="1"/>
    <col min="4" max="4" width="32.625" style="1" customWidth="1"/>
    <col min="5" max="5" width="0" style="2" hidden="1" customWidth="1"/>
    <col min="6" max="7" width="9.125" style="2" customWidth="1"/>
    <col min="8" max="8" width="13.625" style="2" customWidth="1"/>
    <col min="9" max="9" width="14.375" style="3" customWidth="1"/>
    <col min="10" max="11" width="0" style="3" hidden="1" customWidth="1"/>
    <col min="12" max="12" width="15.00390625" style="3" customWidth="1"/>
    <col min="13" max="13" width="16.00390625" style="3" customWidth="1"/>
    <col min="14" max="14" width="0" style="4" hidden="1" customWidth="1"/>
    <col min="15" max="38" width="0" style="6" hidden="1" customWidth="1"/>
    <col min="39" max="39" width="0" style="8" hidden="1" customWidth="1"/>
    <col min="40" max="40" width="11.625" style="6" customWidth="1"/>
    <col min="41" max="16384" width="9.125" style="6" customWidth="1"/>
  </cols>
  <sheetData>
    <row r="1" spans="11:14" ht="15.75" hidden="1">
      <c r="K1" s="591"/>
      <c r="L1" s="591"/>
      <c r="M1" s="591"/>
      <c r="N1" s="591"/>
    </row>
    <row r="2" spans="11:40" ht="13.5" customHeight="1">
      <c r="K2" s="592"/>
      <c r="L2" s="592"/>
      <c r="M2" s="592"/>
      <c r="N2" s="592"/>
      <c r="P2" s="593" t="s">
        <v>1</v>
      </c>
      <c r="Q2" s="593"/>
      <c r="R2" s="593"/>
      <c r="S2" s="593"/>
      <c r="T2" s="593"/>
      <c r="U2" s="593"/>
      <c r="V2" s="593"/>
      <c r="W2" s="593"/>
      <c r="X2" s="593"/>
      <c r="AN2" s="6" t="s">
        <v>1015</v>
      </c>
    </row>
    <row r="3" spans="11:14" ht="5.25" customHeight="1">
      <c r="K3" s="591"/>
      <c r="L3" s="591"/>
      <c r="M3" s="591"/>
      <c r="N3" s="591"/>
    </row>
    <row r="4" spans="1:40" s="13" customFormat="1" ht="15.75" customHeight="1">
      <c r="A4" s="594" t="s">
        <v>1016</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3:39" ht="34.5" customHeight="1">
      <c r="C5" s="585"/>
      <c r="D5" s="585"/>
      <c r="E5" s="585"/>
      <c r="F5" s="585"/>
      <c r="G5" s="585"/>
      <c r="H5" s="585"/>
      <c r="I5" s="585"/>
      <c r="J5" s="585"/>
      <c r="K5" s="585"/>
      <c r="L5" s="585"/>
      <c r="M5" s="585"/>
      <c r="N5" s="585"/>
      <c r="O5" s="15"/>
      <c r="P5" s="15"/>
      <c r="Q5" s="15"/>
      <c r="R5" s="15"/>
      <c r="S5" s="15"/>
      <c r="T5" s="15"/>
      <c r="U5" s="15"/>
      <c r="V5" s="15"/>
      <c r="W5" s="15"/>
      <c r="X5" s="15"/>
      <c r="Y5" s="15"/>
      <c r="Z5" s="15"/>
      <c r="AA5" s="15"/>
      <c r="AB5" s="15"/>
      <c r="AC5" s="15"/>
      <c r="AD5" s="15"/>
      <c r="AE5" s="15"/>
      <c r="AF5" s="15"/>
      <c r="AM5" s="584" t="s">
        <v>5</v>
      </c>
    </row>
    <row r="6" spans="3:39" ht="15" customHeight="1">
      <c r="C6" s="585"/>
      <c r="D6" s="585"/>
      <c r="E6" s="585"/>
      <c r="F6" s="585"/>
      <c r="G6" s="585"/>
      <c r="H6" s="585"/>
      <c r="I6" s="585"/>
      <c r="J6" s="585"/>
      <c r="K6" s="585"/>
      <c r="L6" s="585"/>
      <c r="M6" s="585"/>
      <c r="N6" s="585"/>
      <c r="O6" s="17"/>
      <c r="P6" s="17"/>
      <c r="Q6" s="17"/>
      <c r="R6" s="17"/>
      <c r="S6" s="17"/>
      <c r="T6" s="17"/>
      <c r="U6" s="17"/>
      <c r="V6" s="17"/>
      <c r="W6" s="17"/>
      <c r="X6" s="17"/>
      <c r="Y6" s="17"/>
      <c r="Z6" s="17"/>
      <c r="AA6" s="17"/>
      <c r="AB6" s="17"/>
      <c r="AC6" s="17"/>
      <c r="AD6" s="17"/>
      <c r="AE6" s="17"/>
      <c r="AF6" s="17"/>
      <c r="AM6" s="584"/>
    </row>
    <row r="7" spans="3:39" s="13" customFormat="1" ht="12.75" customHeight="1" hidden="1">
      <c r="C7" s="9"/>
      <c r="D7" s="9"/>
      <c r="E7" s="18"/>
      <c r="F7" s="18"/>
      <c r="G7" s="18"/>
      <c r="H7" s="18"/>
      <c r="I7" s="19">
        <f>I16+I17-6700-I486-I487-I552-I588-I613-I759-4600</f>
        <v>10201139.309410002</v>
      </c>
      <c r="J7" s="19"/>
      <c r="K7" s="19"/>
      <c r="L7" s="19">
        <f>M7/I7*100</f>
        <v>99.34772849196733</v>
      </c>
      <c r="M7" s="19">
        <f>M16+M17-6700-M486-M487-M552-M588-M610-M756-4600</f>
        <v>10134600.1842</v>
      </c>
      <c r="N7" s="20"/>
      <c r="AM7" s="14"/>
    </row>
    <row r="8" spans="3:39" s="13" customFormat="1" ht="12.75" customHeight="1" hidden="1">
      <c r="C8" s="9"/>
      <c r="D8" s="9"/>
      <c r="E8" s="18"/>
      <c r="F8" s="18"/>
      <c r="G8" s="18"/>
      <c r="H8" s="18"/>
      <c r="I8" s="19">
        <f>I24+I25-6700-I486-I487-I551-I552-I588-I613</f>
        <v>8850500.30583</v>
      </c>
      <c r="J8" s="19"/>
      <c r="K8" s="19"/>
      <c r="L8" s="19"/>
      <c r="M8" s="19">
        <f>M24+M25-6700-M486-M487-M552-M592-M610</f>
        <v>8798054.89457</v>
      </c>
      <c r="N8" s="20"/>
      <c r="AM8" s="14"/>
    </row>
    <row r="9" spans="3:39" s="13" customFormat="1" ht="12.75" customHeight="1" hidden="1">
      <c r="C9" s="9"/>
      <c r="D9" s="9"/>
      <c r="E9" s="18"/>
      <c r="F9" s="18"/>
      <c r="G9" s="18"/>
      <c r="H9" s="18"/>
      <c r="I9" s="19">
        <f>I661+I662-I756-4600</f>
        <v>1177630.1767000002</v>
      </c>
      <c r="J9" s="19"/>
      <c r="K9" s="19"/>
      <c r="L9" s="19"/>
      <c r="M9" s="19">
        <f>M661+M662-4600-200</f>
        <v>1167624.6978</v>
      </c>
      <c r="N9" s="20"/>
      <c r="AM9" s="14"/>
    </row>
    <row r="10" spans="1:39" s="25" customFormat="1" ht="18.75" customHeight="1">
      <c r="A10" s="659" t="s">
        <v>1017</v>
      </c>
      <c r="B10" s="660" t="s">
        <v>1018</v>
      </c>
      <c r="C10" s="661"/>
      <c r="D10" s="661"/>
      <c r="E10" s="370" t="s">
        <v>9</v>
      </c>
      <c r="F10" s="579" t="s">
        <v>1019</v>
      </c>
      <c r="G10" s="579"/>
      <c r="H10" s="579" t="s">
        <v>1020</v>
      </c>
      <c r="I10" s="579"/>
      <c r="J10" s="579"/>
      <c r="K10" s="579"/>
      <c r="L10" s="579"/>
      <c r="M10" s="579"/>
      <c r="N10" s="662" t="s">
        <v>10</v>
      </c>
      <c r="O10" s="22"/>
      <c r="P10" s="22"/>
      <c r="Q10" s="22"/>
      <c r="R10" s="22"/>
      <c r="S10" s="22"/>
      <c r="T10" s="22"/>
      <c r="U10" s="22"/>
      <c r="V10" s="22"/>
      <c r="W10" s="22"/>
      <c r="X10" s="22"/>
      <c r="Y10" s="22"/>
      <c r="Z10" s="22"/>
      <c r="AA10" s="22"/>
      <c r="AB10" s="22"/>
      <c r="AC10" s="22"/>
      <c r="AD10" s="22"/>
      <c r="AE10" s="22"/>
      <c r="AF10" s="23"/>
      <c r="AG10" s="24"/>
      <c r="AM10" s="26"/>
    </row>
    <row r="11" spans="1:39" s="25" customFormat="1" ht="8.25" customHeight="1">
      <c r="A11" s="659"/>
      <c r="B11" s="660"/>
      <c r="C11" s="661"/>
      <c r="D11" s="661"/>
      <c r="E11" s="371"/>
      <c r="F11" s="579"/>
      <c r="G11" s="579"/>
      <c r="H11" s="579"/>
      <c r="I11" s="579"/>
      <c r="J11" s="579"/>
      <c r="K11" s="579"/>
      <c r="L11" s="579"/>
      <c r="M11" s="579"/>
      <c r="N11" s="662"/>
      <c r="O11" s="22"/>
      <c r="P11" s="22"/>
      <c r="Q11" s="22"/>
      <c r="R11" s="22"/>
      <c r="S11" s="22"/>
      <c r="T11" s="22"/>
      <c r="U11" s="22"/>
      <c r="V11" s="22"/>
      <c r="W11" s="22"/>
      <c r="X11" s="23"/>
      <c r="Y11" s="567" t="s">
        <v>17</v>
      </c>
      <c r="Z11" s="567"/>
      <c r="AA11" s="567"/>
      <c r="AB11" s="567"/>
      <c r="AC11" s="567" t="s">
        <v>18</v>
      </c>
      <c r="AD11" s="567"/>
      <c r="AE11" s="567"/>
      <c r="AF11" s="567"/>
      <c r="AM11" s="26"/>
    </row>
    <row r="12" spans="1:39" s="25" customFormat="1" ht="39.75" customHeight="1">
      <c r="A12" s="659"/>
      <c r="B12" s="660"/>
      <c r="C12" s="661"/>
      <c r="D12" s="661"/>
      <c r="E12" s="372" t="s">
        <v>19</v>
      </c>
      <c r="F12" s="105" t="s">
        <v>1021</v>
      </c>
      <c r="G12" s="105" t="s">
        <v>1022</v>
      </c>
      <c r="H12" s="27" t="s">
        <v>1023</v>
      </c>
      <c r="I12" s="28" t="s">
        <v>1024</v>
      </c>
      <c r="J12" s="29" t="s">
        <v>21</v>
      </c>
      <c r="K12" s="29" t="s">
        <v>22</v>
      </c>
      <c r="L12" s="29" t="s">
        <v>23</v>
      </c>
      <c r="M12" s="29" t="s">
        <v>24</v>
      </c>
      <c r="N12" s="662"/>
      <c r="O12" s="30">
        <v>3</v>
      </c>
      <c r="P12" s="31">
        <v>4</v>
      </c>
      <c r="Q12" s="31">
        <v>5</v>
      </c>
      <c r="R12" s="31">
        <v>6</v>
      </c>
      <c r="S12" s="31">
        <v>7</v>
      </c>
      <c r="T12" s="31">
        <v>8</v>
      </c>
      <c r="U12" s="31">
        <v>9</v>
      </c>
      <c r="V12" s="31">
        <v>10</v>
      </c>
      <c r="W12" s="31">
        <v>11</v>
      </c>
      <c r="X12" s="31">
        <v>12</v>
      </c>
      <c r="Y12" s="31">
        <v>1</v>
      </c>
      <c r="Z12" s="31">
        <v>2</v>
      </c>
      <c r="AA12" s="31">
        <v>3</v>
      </c>
      <c r="AB12" s="31">
        <v>4</v>
      </c>
      <c r="AC12" s="31">
        <v>1</v>
      </c>
      <c r="AD12" s="31">
        <v>2</v>
      </c>
      <c r="AE12" s="31">
        <v>3</v>
      </c>
      <c r="AF12" s="31">
        <v>4</v>
      </c>
      <c r="AM12" s="26"/>
    </row>
    <row r="13" spans="1:39" s="25" customFormat="1" ht="9.75">
      <c r="A13" s="373">
        <v>1</v>
      </c>
      <c r="B13" s="374">
        <v>2</v>
      </c>
      <c r="C13" s="656">
        <v>3</v>
      </c>
      <c r="D13" s="656"/>
      <c r="E13" s="375">
        <v>3</v>
      </c>
      <c r="F13" s="376"/>
      <c r="G13" s="376"/>
      <c r="H13" s="376"/>
      <c r="I13" s="377">
        <v>3</v>
      </c>
      <c r="J13" s="377">
        <v>5</v>
      </c>
      <c r="K13" s="377">
        <v>6</v>
      </c>
      <c r="L13" s="377">
        <v>4</v>
      </c>
      <c r="M13" s="377">
        <v>5</v>
      </c>
      <c r="N13" s="378">
        <v>7</v>
      </c>
      <c r="O13" s="40">
        <v>14</v>
      </c>
      <c r="P13" s="37">
        <v>15</v>
      </c>
      <c r="Q13" s="37">
        <v>16</v>
      </c>
      <c r="R13" s="37">
        <v>17</v>
      </c>
      <c r="S13" s="37">
        <v>18</v>
      </c>
      <c r="T13" s="37">
        <v>19</v>
      </c>
      <c r="U13" s="37">
        <v>20</v>
      </c>
      <c r="V13" s="37">
        <v>21</v>
      </c>
      <c r="W13" s="37">
        <v>22</v>
      </c>
      <c r="X13" s="37">
        <v>23</v>
      </c>
      <c r="Y13" s="37">
        <v>24</v>
      </c>
      <c r="Z13" s="37">
        <v>25</v>
      </c>
      <c r="AA13" s="37">
        <v>26</v>
      </c>
      <c r="AB13" s="37">
        <v>27</v>
      </c>
      <c r="AC13" s="37">
        <v>28</v>
      </c>
      <c r="AD13" s="37">
        <v>29</v>
      </c>
      <c r="AE13" s="37">
        <v>30</v>
      </c>
      <c r="AF13" s="37">
        <v>31</v>
      </c>
      <c r="AM13" s="26"/>
    </row>
    <row r="14" spans="1:39" s="43" customFormat="1" ht="12.75" customHeight="1" hidden="1">
      <c r="A14" s="379"/>
      <c r="B14" s="380"/>
      <c r="C14" s="657"/>
      <c r="D14" s="657"/>
      <c r="E14" s="657"/>
      <c r="F14" s="657"/>
      <c r="G14" s="657"/>
      <c r="H14" s="657"/>
      <c r="I14" s="657"/>
      <c r="J14" s="657"/>
      <c r="K14" s="657"/>
      <c r="L14" s="657"/>
      <c r="M14" s="657"/>
      <c r="N14" s="657"/>
      <c r="O14" s="41"/>
      <c r="P14" s="41"/>
      <c r="Q14" s="41"/>
      <c r="R14" s="41"/>
      <c r="S14" s="41"/>
      <c r="T14" s="41"/>
      <c r="U14" s="41"/>
      <c r="V14" s="41"/>
      <c r="W14" s="41"/>
      <c r="X14" s="41"/>
      <c r="Y14" s="41"/>
      <c r="Z14" s="41"/>
      <c r="AA14" s="41"/>
      <c r="AB14" s="41"/>
      <c r="AC14" s="41"/>
      <c r="AD14" s="41"/>
      <c r="AE14" s="41"/>
      <c r="AF14" s="42"/>
      <c r="AH14" s="44"/>
      <c r="AM14" s="45"/>
    </row>
    <row r="15" spans="1:39" s="51" customFormat="1" ht="11.25" customHeight="1">
      <c r="A15" s="658">
        <v>1</v>
      </c>
      <c r="B15" s="630" t="s">
        <v>26</v>
      </c>
      <c r="C15" s="626" t="s">
        <v>1025</v>
      </c>
      <c r="D15" s="626"/>
      <c r="E15" s="382"/>
      <c r="F15" s="383"/>
      <c r="G15" s="384"/>
      <c r="H15" s="385">
        <f>H16+H17+H18</f>
        <v>10728105.13383</v>
      </c>
      <c r="I15" s="386">
        <f aca="true" t="shared" si="0" ref="I15:M18">I23+I660+I951+I1044+I1093</f>
        <v>10888319.44896</v>
      </c>
      <c r="J15" s="386" t="e">
        <f t="shared" si="0"/>
        <v>#REF!</v>
      </c>
      <c r="K15" s="386" t="e">
        <f t="shared" si="0"/>
        <v>#REF!</v>
      </c>
      <c r="L15" s="386">
        <f t="shared" si="0"/>
        <v>10750444.529900001</v>
      </c>
      <c r="M15" s="386">
        <f t="shared" si="0"/>
        <v>10739420.555019999</v>
      </c>
      <c r="N15" s="387"/>
      <c r="O15" s="49"/>
      <c r="P15" s="49"/>
      <c r="Q15" s="49"/>
      <c r="R15" s="49"/>
      <c r="S15" s="49"/>
      <c r="T15" s="49"/>
      <c r="U15" s="49"/>
      <c r="V15" s="49"/>
      <c r="W15" s="49"/>
      <c r="X15" s="49"/>
      <c r="Y15" s="49"/>
      <c r="Z15" s="49"/>
      <c r="AA15" s="49"/>
      <c r="AB15" s="49"/>
      <c r="AC15" s="49"/>
      <c r="AD15" s="49"/>
      <c r="AE15" s="49"/>
      <c r="AF15" s="50"/>
      <c r="AH15" s="52"/>
      <c r="AM15" s="53"/>
    </row>
    <row r="16" spans="1:40" s="51" customFormat="1" ht="12.75" customHeight="1">
      <c r="A16" s="658"/>
      <c r="B16" s="630"/>
      <c r="C16" s="626" t="s">
        <v>1026</v>
      </c>
      <c r="D16" s="626"/>
      <c r="E16" s="382"/>
      <c r="F16" s="383"/>
      <c r="G16" s="384"/>
      <c r="H16" s="385">
        <f>H24+H952</f>
        <v>13157.3</v>
      </c>
      <c r="I16" s="386">
        <f t="shared" si="0"/>
        <v>126980.70000000001</v>
      </c>
      <c r="J16" s="386">
        <f t="shared" si="0"/>
        <v>989771.8502</v>
      </c>
      <c r="K16" s="386">
        <f t="shared" si="0"/>
        <v>989771.8502</v>
      </c>
      <c r="L16" s="386">
        <f t="shared" si="0"/>
        <v>126387.14122</v>
      </c>
      <c r="M16" s="386">
        <f t="shared" si="0"/>
        <v>126387.14122</v>
      </c>
      <c r="N16" s="387"/>
      <c r="O16" s="49"/>
      <c r="P16" s="49"/>
      <c r="Q16" s="49"/>
      <c r="R16" s="49"/>
      <c r="S16" s="49"/>
      <c r="T16" s="49"/>
      <c r="U16" s="49"/>
      <c r="V16" s="49"/>
      <c r="W16" s="49"/>
      <c r="X16" s="49"/>
      <c r="Y16" s="49"/>
      <c r="Z16" s="49"/>
      <c r="AA16" s="49"/>
      <c r="AB16" s="49"/>
      <c r="AC16" s="49"/>
      <c r="AD16" s="49"/>
      <c r="AE16" s="49"/>
      <c r="AF16" s="50"/>
      <c r="AM16" s="53">
        <f>(M16/I16)*100</f>
        <v>99.53255984570883</v>
      </c>
      <c r="AN16" s="52"/>
    </row>
    <row r="17" spans="1:39" s="51" customFormat="1" ht="12.75" customHeight="1">
      <c r="A17" s="658"/>
      <c r="B17" s="630"/>
      <c r="C17" s="626" t="s">
        <v>1027</v>
      </c>
      <c r="D17" s="626"/>
      <c r="E17" s="382"/>
      <c r="F17" s="383"/>
      <c r="G17" s="384"/>
      <c r="H17" s="385">
        <f>H25+H662+H953+H1046+H1095</f>
        <v>10713938.59</v>
      </c>
      <c r="I17" s="386">
        <f t="shared" si="0"/>
        <v>10680709.641170003</v>
      </c>
      <c r="J17" s="386" t="e">
        <f t="shared" si="0"/>
        <v>#REF!</v>
      </c>
      <c r="K17" s="386" t="e">
        <f t="shared" si="0"/>
        <v>#REF!</v>
      </c>
      <c r="L17" s="386">
        <f t="shared" si="0"/>
        <v>10543428.28089</v>
      </c>
      <c r="M17" s="386">
        <f t="shared" si="0"/>
        <v>10530766.53401</v>
      </c>
      <c r="N17" s="387"/>
      <c r="O17" s="49"/>
      <c r="P17" s="49"/>
      <c r="Q17" s="49"/>
      <c r="R17" s="49"/>
      <c r="S17" s="49"/>
      <c r="T17" s="49"/>
      <c r="U17" s="49"/>
      <c r="V17" s="49"/>
      <c r="W17" s="49"/>
      <c r="X17" s="49"/>
      <c r="Y17" s="49"/>
      <c r="Z17" s="49"/>
      <c r="AA17" s="49"/>
      <c r="AB17" s="49"/>
      <c r="AC17" s="49"/>
      <c r="AD17" s="49"/>
      <c r="AE17" s="49"/>
      <c r="AF17" s="50"/>
      <c r="AH17" s="54"/>
      <c r="AM17" s="53">
        <f>(M17/I17)*100</f>
        <v>98.59613160363399</v>
      </c>
    </row>
    <row r="18" spans="1:39" s="51" customFormat="1" ht="12.75" customHeight="1">
      <c r="A18" s="658"/>
      <c r="B18" s="630"/>
      <c r="C18" s="626" t="s">
        <v>1028</v>
      </c>
      <c r="D18" s="626"/>
      <c r="E18" s="382"/>
      <c r="F18" s="383"/>
      <c r="G18" s="384"/>
      <c r="H18" s="385">
        <f>H26</f>
        <v>1009.24383</v>
      </c>
      <c r="I18" s="386">
        <f t="shared" si="0"/>
        <v>80629.10779000001</v>
      </c>
      <c r="J18" s="386" t="e">
        <f t="shared" si="0"/>
        <v>#REF!</v>
      </c>
      <c r="K18" s="386" t="e">
        <f t="shared" si="0"/>
        <v>#REF!</v>
      </c>
      <c r="L18" s="386">
        <f t="shared" si="0"/>
        <v>80629.10779000001</v>
      </c>
      <c r="M18" s="386">
        <f t="shared" si="0"/>
        <v>82266.87979</v>
      </c>
      <c r="N18" s="387"/>
      <c r="O18" s="49"/>
      <c r="P18" s="49"/>
      <c r="Q18" s="49"/>
      <c r="R18" s="49"/>
      <c r="S18" s="49"/>
      <c r="T18" s="49"/>
      <c r="U18" s="49"/>
      <c r="V18" s="49"/>
      <c r="W18" s="49"/>
      <c r="X18" s="49"/>
      <c r="Y18" s="49"/>
      <c r="Z18" s="49"/>
      <c r="AA18" s="49"/>
      <c r="AB18" s="49"/>
      <c r="AC18" s="49"/>
      <c r="AD18" s="49"/>
      <c r="AE18" s="49"/>
      <c r="AF18" s="50"/>
      <c r="AM18" s="53">
        <f>(M18/I18)*100</f>
        <v>102.03124162587238</v>
      </c>
    </row>
    <row r="19" spans="1:39" s="51" customFormat="1" ht="24" customHeight="1">
      <c r="A19" s="658"/>
      <c r="B19" s="630"/>
      <c r="C19" s="626" t="s">
        <v>1029</v>
      </c>
      <c r="D19" s="626"/>
      <c r="E19" s="382"/>
      <c r="F19" s="383"/>
      <c r="G19" s="384"/>
      <c r="H19" s="385">
        <v>0</v>
      </c>
      <c r="I19" s="386">
        <f>I29</f>
        <v>0</v>
      </c>
      <c r="J19" s="386" t="e">
        <f>J29</f>
        <v>#REF!</v>
      </c>
      <c r="K19" s="386" t="e">
        <f>K29</f>
        <v>#REF!</v>
      </c>
      <c r="L19" s="386">
        <f>L29</f>
        <v>0</v>
      </c>
      <c r="M19" s="386">
        <f>M29</f>
        <v>0</v>
      </c>
      <c r="N19" s="387"/>
      <c r="O19" s="49"/>
      <c r="P19" s="49"/>
      <c r="Q19" s="49"/>
      <c r="R19" s="49"/>
      <c r="S19" s="49"/>
      <c r="T19" s="49"/>
      <c r="U19" s="49"/>
      <c r="V19" s="49"/>
      <c r="W19" s="49"/>
      <c r="X19" s="49"/>
      <c r="Y19" s="49"/>
      <c r="Z19" s="49"/>
      <c r="AA19" s="49"/>
      <c r="AB19" s="49"/>
      <c r="AC19" s="49"/>
      <c r="AD19" s="49"/>
      <c r="AE19" s="49"/>
      <c r="AF19" s="50"/>
      <c r="AH19" s="54"/>
      <c r="AM19" s="53"/>
    </row>
    <row r="20" spans="1:39" s="51" customFormat="1" ht="14.25" customHeight="1">
      <c r="A20" s="658"/>
      <c r="B20" s="630"/>
      <c r="C20" s="626" t="s">
        <v>1030</v>
      </c>
      <c r="D20" s="626"/>
      <c r="E20" s="382"/>
      <c r="F20" s="383"/>
      <c r="G20" s="384"/>
      <c r="H20" s="385">
        <v>0</v>
      </c>
      <c r="I20" s="386">
        <v>0</v>
      </c>
      <c r="J20" s="386"/>
      <c r="K20" s="386"/>
      <c r="L20" s="386">
        <v>0</v>
      </c>
      <c r="M20" s="386">
        <v>0</v>
      </c>
      <c r="N20" s="387"/>
      <c r="O20" s="49"/>
      <c r="P20" s="49"/>
      <c r="Q20" s="49"/>
      <c r="R20" s="49"/>
      <c r="S20" s="49"/>
      <c r="T20" s="49"/>
      <c r="U20" s="49"/>
      <c r="V20" s="49"/>
      <c r="W20" s="49"/>
      <c r="X20" s="49"/>
      <c r="Y20" s="49"/>
      <c r="Z20" s="49"/>
      <c r="AA20" s="49"/>
      <c r="AB20" s="49"/>
      <c r="AC20" s="49"/>
      <c r="AD20" s="49"/>
      <c r="AE20" s="49"/>
      <c r="AF20" s="50"/>
      <c r="AH20" s="388"/>
      <c r="AM20" s="53"/>
    </row>
    <row r="21" spans="1:39" s="51" customFormat="1" ht="15.75" customHeight="1">
      <c r="A21" s="658"/>
      <c r="B21" s="630"/>
      <c r="C21" s="626" t="s">
        <v>1031</v>
      </c>
      <c r="D21" s="626"/>
      <c r="E21" s="382"/>
      <c r="F21" s="383"/>
      <c r="G21" s="384"/>
      <c r="H21" s="385">
        <v>0</v>
      </c>
      <c r="I21" s="386">
        <v>0</v>
      </c>
      <c r="J21" s="386"/>
      <c r="K21" s="386"/>
      <c r="L21" s="386">
        <v>0</v>
      </c>
      <c r="M21" s="386">
        <v>0</v>
      </c>
      <c r="N21" s="387"/>
      <c r="O21" s="49"/>
      <c r="P21" s="49"/>
      <c r="Q21" s="49"/>
      <c r="R21" s="49"/>
      <c r="S21" s="49"/>
      <c r="T21" s="49"/>
      <c r="U21" s="49"/>
      <c r="V21" s="49"/>
      <c r="W21" s="49"/>
      <c r="X21" s="49"/>
      <c r="Y21" s="49"/>
      <c r="Z21" s="49"/>
      <c r="AA21" s="49"/>
      <c r="AB21" s="49"/>
      <c r="AC21" s="49"/>
      <c r="AD21" s="49"/>
      <c r="AE21" s="49"/>
      <c r="AF21" s="50"/>
      <c r="AH21" s="388"/>
      <c r="AM21" s="53"/>
    </row>
    <row r="22" spans="1:39" s="25" customFormat="1" ht="12.75" customHeight="1" hidden="1">
      <c r="A22" s="654" t="s">
        <v>35</v>
      </c>
      <c r="B22" s="630" t="s">
        <v>33</v>
      </c>
      <c r="C22" s="655"/>
      <c r="D22" s="655"/>
      <c r="E22" s="389" t="e">
        <f>E31+E94+E160+E282+E354+E476+E638+E408</f>
        <v>#REF!</v>
      </c>
      <c r="F22" s="390"/>
      <c r="G22" s="60"/>
      <c r="H22" s="385"/>
      <c r="I22" s="386"/>
      <c r="J22" s="386"/>
      <c r="K22" s="386"/>
      <c r="L22" s="386"/>
      <c r="M22" s="386"/>
      <c r="N22" s="391" t="s">
        <v>34</v>
      </c>
      <c r="O22" s="61"/>
      <c r="P22" s="62"/>
      <c r="Q22" s="62"/>
      <c r="R22" s="62"/>
      <c r="S22" s="62"/>
      <c r="T22" s="62"/>
      <c r="U22" s="62"/>
      <c r="V22" s="62"/>
      <c r="W22" s="62"/>
      <c r="X22" s="62"/>
      <c r="Y22" s="62"/>
      <c r="Z22" s="62"/>
      <c r="AA22" s="62"/>
      <c r="AB22" s="62"/>
      <c r="AC22" s="62"/>
      <c r="AD22" s="62"/>
      <c r="AE22" s="62"/>
      <c r="AF22" s="63"/>
      <c r="AL22" s="51"/>
      <c r="AM22" s="53"/>
    </row>
    <row r="23" spans="1:39" s="25" customFormat="1" ht="12.75" customHeight="1">
      <c r="A23" s="654"/>
      <c r="B23" s="630"/>
      <c r="C23" s="626" t="s">
        <v>1025</v>
      </c>
      <c r="D23" s="626"/>
      <c r="E23" s="389"/>
      <c r="F23" s="390"/>
      <c r="G23" s="60"/>
      <c r="H23" s="385">
        <f>H24+H25+H26</f>
        <v>9389335.681829998</v>
      </c>
      <c r="I23" s="386">
        <f>I31+I94+I160+I282+I354+I408+I476+I638+I649</f>
        <v>9532880.44538</v>
      </c>
      <c r="J23" s="386" t="e">
        <f>J31+J94+J160+J282+J354+J408+J476+J638+J649</f>
        <v>#REF!</v>
      </c>
      <c r="K23" s="386" t="e">
        <f>K31+K94+K160+K282+K354+K408+K476+K638+K649</f>
        <v>#REF!</v>
      </c>
      <c r="L23" s="386">
        <f>L31+L94+L160+L282+L354+L408+L476+L638+L649</f>
        <v>9397763.666870002</v>
      </c>
      <c r="M23" s="386">
        <f>M31+M94+M160+M282+M354+M408+M476+M638+M649</f>
        <v>9398075.265390001</v>
      </c>
      <c r="N23" s="392"/>
      <c r="O23" s="65"/>
      <c r="P23" s="66"/>
      <c r="Q23" s="66"/>
      <c r="R23" s="66"/>
      <c r="S23" s="66"/>
      <c r="T23" s="66"/>
      <c r="U23" s="66"/>
      <c r="V23" s="66"/>
      <c r="W23" s="66"/>
      <c r="X23" s="66"/>
      <c r="Y23" s="66"/>
      <c r="Z23" s="66"/>
      <c r="AA23" s="66"/>
      <c r="AB23" s="66"/>
      <c r="AC23" s="66"/>
      <c r="AD23" s="66"/>
      <c r="AE23" s="66"/>
      <c r="AF23" s="67"/>
      <c r="AL23" s="51"/>
      <c r="AM23" s="53"/>
    </row>
    <row r="24" spans="1:39" s="25" customFormat="1" ht="12.75" customHeight="1">
      <c r="A24" s="654"/>
      <c r="B24" s="630"/>
      <c r="C24" s="626" t="s">
        <v>1026</v>
      </c>
      <c r="D24" s="626"/>
      <c r="E24" s="389"/>
      <c r="F24" s="390"/>
      <c r="G24" s="60"/>
      <c r="H24" s="385">
        <f>H161</f>
        <v>7373.6</v>
      </c>
      <c r="I24" s="386">
        <f aca="true" t="shared" si="1" ref="I24:N24">I32+I95+I161+I283+I355+I409+I477+I639</f>
        <v>121212.20000000001</v>
      </c>
      <c r="J24" s="386">
        <f t="shared" si="1"/>
        <v>989771.8502</v>
      </c>
      <c r="K24" s="386">
        <f t="shared" si="1"/>
        <v>989771.8502</v>
      </c>
      <c r="L24" s="386">
        <f t="shared" si="1"/>
        <v>120618.64122</v>
      </c>
      <c r="M24" s="386">
        <f t="shared" si="1"/>
        <v>120618.64122</v>
      </c>
      <c r="N24" s="393">
        <f t="shared" si="1"/>
        <v>0</v>
      </c>
      <c r="O24" s="65"/>
      <c r="P24" s="66"/>
      <c r="Q24" s="66"/>
      <c r="R24" s="66"/>
      <c r="S24" s="66"/>
      <c r="T24" s="66"/>
      <c r="U24" s="66"/>
      <c r="V24" s="66"/>
      <c r="W24" s="66"/>
      <c r="X24" s="66"/>
      <c r="Y24" s="66"/>
      <c r="Z24" s="66"/>
      <c r="AA24" s="66"/>
      <c r="AB24" s="66"/>
      <c r="AC24" s="66"/>
      <c r="AD24" s="66"/>
      <c r="AE24" s="66"/>
      <c r="AF24" s="67"/>
      <c r="AL24" s="51"/>
      <c r="AM24" s="53">
        <f>(M24/I24)*100</f>
        <v>99.51031432479567</v>
      </c>
    </row>
    <row r="25" spans="1:39" s="25" customFormat="1" ht="12.75" customHeight="1">
      <c r="A25" s="654"/>
      <c r="B25" s="630"/>
      <c r="C25" s="626" t="s">
        <v>1027</v>
      </c>
      <c r="D25" s="626"/>
      <c r="E25" s="389"/>
      <c r="F25" s="390"/>
      <c r="G25" s="60"/>
      <c r="H25" s="385">
        <f>H33+H96+H162+H284+H356+H411+H478+H640</f>
        <v>9380952.838</v>
      </c>
      <c r="I25" s="386">
        <f>I33+I96+I162+I284+I356+I411+I478+I640+I651</f>
        <v>9331039.13759</v>
      </c>
      <c r="J25" s="386">
        <f>J33+J96+J162+J284+J356+J411+J478+J640</f>
        <v>389224.7215</v>
      </c>
      <c r="K25" s="386">
        <f>K33+K96+K162+K284+K356+K411+K478+K640</f>
        <v>389224.7215</v>
      </c>
      <c r="L25" s="386">
        <f>L33+L96+L162+L284+L356+L411+L478+L640+L651</f>
        <v>9196515.917860001</v>
      </c>
      <c r="M25" s="386">
        <f>M33+M96+M162+M284+M356+M411+M478+M640+M651</f>
        <v>9195189.744380001</v>
      </c>
      <c r="N25" s="392"/>
      <c r="O25" s="65"/>
      <c r="P25" s="66"/>
      <c r="Q25" s="66"/>
      <c r="R25" s="66"/>
      <c r="S25" s="66"/>
      <c r="T25" s="66"/>
      <c r="U25" s="66"/>
      <c r="V25" s="66"/>
      <c r="W25" s="66"/>
      <c r="X25" s="66"/>
      <c r="Y25" s="66"/>
      <c r="Z25" s="66"/>
      <c r="AA25" s="66"/>
      <c r="AB25" s="66"/>
      <c r="AC25" s="66"/>
      <c r="AD25" s="66"/>
      <c r="AE25" s="66"/>
      <c r="AF25" s="67"/>
      <c r="AL25" s="51"/>
      <c r="AM25" s="53">
        <f>(M25/I25)*100</f>
        <v>98.54411292025631</v>
      </c>
    </row>
    <row r="26" spans="1:39" s="25" customFormat="1" ht="12.75" customHeight="1">
      <c r="A26" s="654"/>
      <c r="B26" s="630"/>
      <c r="C26" s="626" t="s">
        <v>1028</v>
      </c>
      <c r="D26" s="626"/>
      <c r="E26" s="389"/>
      <c r="F26" s="390"/>
      <c r="G26" s="60"/>
      <c r="H26" s="385">
        <f>H479</f>
        <v>1009.24383</v>
      </c>
      <c r="I26" s="386">
        <f>I34+I97+I163+I285+I357+I412+I479+I641+I652</f>
        <v>80629.10779000001</v>
      </c>
      <c r="J26" s="386" t="e">
        <f>J34+J97+J163+J285+J357+J412+J479+J641+J652</f>
        <v>#REF!</v>
      </c>
      <c r="K26" s="386" t="e">
        <f>K34+K97+K163+K285+K357+K412+K479+K641+K652</f>
        <v>#REF!</v>
      </c>
      <c r="L26" s="386">
        <f>L34+L97+L163+L285+L357+L412+L479+L641+L652</f>
        <v>80629.10779000001</v>
      </c>
      <c r="M26" s="386">
        <f>M34+M97+M163+M285+M357+M412+M479+M641+M652</f>
        <v>82266.87979</v>
      </c>
      <c r="N26" s="394" t="e">
        <f>N34+N97+N163+N285+N357+N412+N479+N641</f>
        <v>#REF!</v>
      </c>
      <c r="O26" s="65"/>
      <c r="P26" s="66"/>
      <c r="Q26" s="66"/>
      <c r="R26" s="66"/>
      <c r="S26" s="66"/>
      <c r="T26" s="66"/>
      <c r="U26" s="66"/>
      <c r="V26" s="66"/>
      <c r="W26" s="66"/>
      <c r="X26" s="66"/>
      <c r="Y26" s="66"/>
      <c r="Z26" s="66"/>
      <c r="AA26" s="66"/>
      <c r="AB26" s="66"/>
      <c r="AC26" s="66"/>
      <c r="AD26" s="66"/>
      <c r="AE26" s="66"/>
      <c r="AF26" s="67"/>
      <c r="AL26" s="51"/>
      <c r="AM26" s="53">
        <f>(M26/I26)*100</f>
        <v>102.03124162587238</v>
      </c>
    </row>
    <row r="27" spans="1:39" s="25" customFormat="1" ht="25.5" customHeight="1">
      <c r="A27" s="654"/>
      <c r="B27" s="630"/>
      <c r="C27" s="626" t="s">
        <v>1029</v>
      </c>
      <c r="D27" s="626"/>
      <c r="E27" s="389"/>
      <c r="F27" s="390"/>
      <c r="G27" s="60"/>
      <c r="H27" s="385">
        <v>0</v>
      </c>
      <c r="I27" s="386">
        <v>0</v>
      </c>
      <c r="J27" s="386"/>
      <c r="K27" s="386"/>
      <c r="L27" s="386">
        <v>0</v>
      </c>
      <c r="M27" s="386">
        <v>0</v>
      </c>
      <c r="N27" s="395"/>
      <c r="O27" s="65"/>
      <c r="P27" s="66"/>
      <c r="Q27" s="66"/>
      <c r="R27" s="66"/>
      <c r="S27" s="66"/>
      <c r="T27" s="66"/>
      <c r="U27" s="66"/>
      <c r="V27" s="66"/>
      <c r="W27" s="66"/>
      <c r="X27" s="66"/>
      <c r="Y27" s="66"/>
      <c r="Z27" s="66"/>
      <c r="AA27" s="66"/>
      <c r="AB27" s="66"/>
      <c r="AC27" s="66"/>
      <c r="AD27" s="66"/>
      <c r="AE27" s="66"/>
      <c r="AF27" s="67"/>
      <c r="AL27" s="51"/>
      <c r="AM27" s="53"/>
    </row>
    <row r="28" spans="1:39" s="25" customFormat="1" ht="12.75" customHeight="1">
      <c r="A28" s="654"/>
      <c r="B28" s="630"/>
      <c r="C28" s="626" t="s">
        <v>1030</v>
      </c>
      <c r="D28" s="626"/>
      <c r="E28" s="389"/>
      <c r="F28" s="390"/>
      <c r="G28" s="60"/>
      <c r="H28" s="385">
        <v>0</v>
      </c>
      <c r="I28" s="386">
        <v>0</v>
      </c>
      <c r="J28" s="386"/>
      <c r="K28" s="386"/>
      <c r="L28" s="386">
        <v>0</v>
      </c>
      <c r="M28" s="386">
        <v>0</v>
      </c>
      <c r="N28" s="395"/>
      <c r="O28" s="65"/>
      <c r="P28" s="66"/>
      <c r="Q28" s="66"/>
      <c r="R28" s="66"/>
      <c r="S28" s="66"/>
      <c r="T28" s="66"/>
      <c r="U28" s="66"/>
      <c r="V28" s="66"/>
      <c r="W28" s="66"/>
      <c r="X28" s="66"/>
      <c r="Y28" s="66"/>
      <c r="Z28" s="66"/>
      <c r="AA28" s="66"/>
      <c r="AB28" s="66"/>
      <c r="AC28" s="66"/>
      <c r="AD28" s="66"/>
      <c r="AE28" s="66"/>
      <c r="AF28" s="67"/>
      <c r="AL28" s="51"/>
      <c r="AM28" s="53"/>
    </row>
    <row r="29" spans="1:39" s="25" customFormat="1" ht="15.75" customHeight="1">
      <c r="A29" s="654"/>
      <c r="B29" s="630"/>
      <c r="C29" s="626" t="s">
        <v>1031</v>
      </c>
      <c r="D29" s="626"/>
      <c r="E29" s="389"/>
      <c r="F29" s="390"/>
      <c r="G29" s="60"/>
      <c r="H29" s="385">
        <v>0</v>
      </c>
      <c r="I29" s="386">
        <v>0</v>
      </c>
      <c r="J29" s="386" t="e">
        <f>J480</f>
        <v>#REF!</v>
      </c>
      <c r="K29" s="386" t="e">
        <f>K480</f>
        <v>#REF!</v>
      </c>
      <c r="L29" s="386">
        <v>0</v>
      </c>
      <c r="M29" s="386">
        <v>0</v>
      </c>
      <c r="N29" s="396">
        <f>N480</f>
        <v>0</v>
      </c>
      <c r="O29" s="65"/>
      <c r="P29" s="66"/>
      <c r="Q29" s="66"/>
      <c r="R29" s="66"/>
      <c r="S29" s="66"/>
      <c r="T29" s="66"/>
      <c r="U29" s="66"/>
      <c r="V29" s="66"/>
      <c r="W29" s="66"/>
      <c r="X29" s="66"/>
      <c r="Y29" s="66"/>
      <c r="Z29" s="66"/>
      <c r="AA29" s="66"/>
      <c r="AB29" s="66"/>
      <c r="AC29" s="66"/>
      <c r="AD29" s="66"/>
      <c r="AE29" s="66"/>
      <c r="AF29" s="67"/>
      <c r="AH29" s="69"/>
      <c r="AJ29" s="69"/>
      <c r="AL29" s="51"/>
      <c r="AM29" s="53"/>
    </row>
    <row r="30" spans="1:39" s="81" customFormat="1" ht="12.75" customHeight="1" hidden="1">
      <c r="A30" s="653" t="s">
        <v>43</v>
      </c>
      <c r="B30" s="630" t="s">
        <v>36</v>
      </c>
      <c r="C30" s="632"/>
      <c r="D30" s="632"/>
      <c r="E30" s="398"/>
      <c r="F30" s="399"/>
      <c r="G30" s="105"/>
      <c r="H30" s="400"/>
      <c r="I30" s="401"/>
      <c r="J30" s="401"/>
      <c r="K30" s="401"/>
      <c r="L30" s="401"/>
      <c r="M30" s="401"/>
      <c r="N30" s="402"/>
      <c r="O30" s="78"/>
      <c r="P30" s="79"/>
      <c r="Q30" s="79"/>
      <c r="R30" s="79"/>
      <c r="S30" s="79"/>
      <c r="T30" s="79"/>
      <c r="U30" s="79"/>
      <c r="V30" s="79"/>
      <c r="W30" s="79"/>
      <c r="X30" s="79"/>
      <c r="Y30" s="79"/>
      <c r="Z30" s="79"/>
      <c r="AA30" s="79"/>
      <c r="AB30" s="79"/>
      <c r="AC30" s="79"/>
      <c r="AD30" s="79"/>
      <c r="AE30" s="79"/>
      <c r="AF30" s="80"/>
      <c r="AH30" s="82"/>
      <c r="AL30" s="51"/>
      <c r="AM30" s="53"/>
    </row>
    <row r="31" spans="1:39" s="81" customFormat="1" ht="10.5" customHeight="1">
      <c r="A31" s="653"/>
      <c r="B31" s="630"/>
      <c r="C31" s="626" t="s">
        <v>1025</v>
      </c>
      <c r="D31" s="626"/>
      <c r="E31" s="398">
        <f aca="true" t="shared" si="2" ref="E31:M31">SUM(E32:E36)</f>
        <v>2115523.13452</v>
      </c>
      <c r="F31" s="399"/>
      <c r="G31" s="105"/>
      <c r="H31" s="403">
        <f>H33</f>
        <v>2084763.108</v>
      </c>
      <c r="I31" s="404">
        <f>SUM(I32:I36)</f>
        <v>2112030.73452</v>
      </c>
      <c r="J31" s="404">
        <f t="shared" si="2"/>
        <v>1746.2</v>
      </c>
      <c r="K31" s="404">
        <f t="shared" si="2"/>
        <v>1746.2</v>
      </c>
      <c r="L31" s="404">
        <f t="shared" si="2"/>
        <v>2104272.76157</v>
      </c>
      <c r="M31" s="404">
        <f t="shared" si="2"/>
        <v>2105910.53357</v>
      </c>
      <c r="N31" s="402"/>
      <c r="O31" s="83"/>
      <c r="P31" s="84"/>
      <c r="Q31" s="84"/>
      <c r="R31" s="84"/>
      <c r="S31" s="84"/>
      <c r="T31" s="84"/>
      <c r="U31" s="84"/>
      <c r="V31" s="84"/>
      <c r="W31" s="84"/>
      <c r="X31" s="84"/>
      <c r="Y31" s="84"/>
      <c r="Z31" s="84"/>
      <c r="AA31" s="84"/>
      <c r="AB31" s="84"/>
      <c r="AC31" s="84"/>
      <c r="AD31" s="84"/>
      <c r="AE31" s="84"/>
      <c r="AF31" s="85"/>
      <c r="AL31" s="51"/>
      <c r="AM31" s="53"/>
    </row>
    <row r="32" spans="1:39" s="81" customFormat="1" ht="10.5" customHeight="1">
      <c r="A32" s="653"/>
      <c r="B32" s="630"/>
      <c r="C32" s="626" t="s">
        <v>1026</v>
      </c>
      <c r="D32" s="626"/>
      <c r="E32" s="398">
        <f>SUM(I32:K32)</f>
        <v>0</v>
      </c>
      <c r="F32" s="399"/>
      <c r="G32" s="105"/>
      <c r="H32" s="403">
        <v>0</v>
      </c>
      <c r="I32" s="404">
        <v>0</v>
      </c>
      <c r="J32" s="404"/>
      <c r="K32" s="404"/>
      <c r="L32" s="404">
        <v>0</v>
      </c>
      <c r="M32" s="404">
        <v>0</v>
      </c>
      <c r="N32" s="402"/>
      <c r="O32" s="83"/>
      <c r="P32" s="84"/>
      <c r="Q32" s="84"/>
      <c r="R32" s="84"/>
      <c r="S32" s="84"/>
      <c r="T32" s="84"/>
      <c r="U32" s="84"/>
      <c r="V32" s="84"/>
      <c r="W32" s="84"/>
      <c r="X32" s="84"/>
      <c r="Y32" s="84"/>
      <c r="Z32" s="84"/>
      <c r="AA32" s="84"/>
      <c r="AB32" s="84"/>
      <c r="AC32" s="84"/>
      <c r="AD32" s="84"/>
      <c r="AE32" s="84"/>
      <c r="AF32" s="85"/>
      <c r="AL32" s="51"/>
      <c r="AM32" s="53"/>
    </row>
    <row r="33" spans="1:39" s="81" customFormat="1" ht="11.25" customHeight="1">
      <c r="A33" s="653"/>
      <c r="B33" s="630"/>
      <c r="C33" s="626" t="s">
        <v>1027</v>
      </c>
      <c r="D33" s="626"/>
      <c r="E33" s="398">
        <f>SUM(I33:K33)</f>
        <v>2082664.43076</v>
      </c>
      <c r="F33" s="399"/>
      <c r="G33" s="105"/>
      <c r="H33" s="403">
        <f>H45+H63+H80</f>
        <v>2084763.108</v>
      </c>
      <c r="I33" s="404">
        <f>I45+I55+I63+I72+I80+I88</f>
        <v>2079172.03076</v>
      </c>
      <c r="J33" s="404">
        <f>J45+J55+J63+J72+J80+J88</f>
        <v>1746.2</v>
      </c>
      <c r="K33" s="404">
        <f>K45+K55+K63+K72+K80+K88</f>
        <v>1746.2</v>
      </c>
      <c r="L33" s="404">
        <f>L45+L55+L63+L72+L80+L88</f>
        <v>2071414.05781</v>
      </c>
      <c r="M33" s="404">
        <f>M45+M55+M63+M72+M80+M88</f>
        <v>2071414.05781</v>
      </c>
      <c r="N33" s="402"/>
      <c r="O33" s="83"/>
      <c r="P33" s="84"/>
      <c r="Q33" s="84"/>
      <c r="R33" s="84"/>
      <c r="S33" s="84"/>
      <c r="T33" s="84"/>
      <c r="U33" s="84"/>
      <c r="V33" s="84"/>
      <c r="W33" s="84"/>
      <c r="X33" s="84"/>
      <c r="Y33" s="84"/>
      <c r="Z33" s="84"/>
      <c r="AA33" s="84"/>
      <c r="AB33" s="84"/>
      <c r="AC33" s="84"/>
      <c r="AD33" s="84"/>
      <c r="AE33" s="84"/>
      <c r="AF33" s="85"/>
      <c r="AL33" s="51"/>
      <c r="AM33" s="53">
        <f>(M33/I33)*100</f>
        <v>99.62687200312308</v>
      </c>
    </row>
    <row r="34" spans="1:39" s="81" customFormat="1" ht="9.75" customHeight="1">
      <c r="A34" s="653"/>
      <c r="B34" s="630"/>
      <c r="C34" s="626" t="s">
        <v>1028</v>
      </c>
      <c r="D34" s="626"/>
      <c r="E34" s="398">
        <f>SUM(I34:K34)</f>
        <v>32858.70376</v>
      </c>
      <c r="F34" s="399"/>
      <c r="G34" s="105"/>
      <c r="H34" s="403">
        <v>0</v>
      </c>
      <c r="I34" s="404">
        <f>L34</f>
        <v>32858.70376</v>
      </c>
      <c r="J34" s="404">
        <f>J46+J56+J64+J73+J81</f>
        <v>0</v>
      </c>
      <c r="K34" s="404">
        <f>K46+K56+K64+K73+K81</f>
        <v>0</v>
      </c>
      <c r="L34" s="404">
        <f>L46+L56+L64+L73+L81</f>
        <v>32858.70376</v>
      </c>
      <c r="M34" s="404">
        <f>M46+M56+M64+M73+M81</f>
        <v>34496.47576</v>
      </c>
      <c r="N34" s="402"/>
      <c r="O34" s="83"/>
      <c r="P34" s="84"/>
      <c r="Q34" s="84"/>
      <c r="R34" s="84"/>
      <c r="S34" s="84"/>
      <c r="T34" s="84"/>
      <c r="U34" s="84"/>
      <c r="V34" s="84"/>
      <c r="W34" s="84"/>
      <c r="X34" s="84"/>
      <c r="Y34" s="84"/>
      <c r="Z34" s="84"/>
      <c r="AA34" s="84"/>
      <c r="AB34" s="84"/>
      <c r="AC34" s="84"/>
      <c r="AD34" s="84"/>
      <c r="AE34" s="84"/>
      <c r="AF34" s="85"/>
      <c r="AL34" s="51"/>
      <c r="AM34" s="53">
        <f>(M34/I34)*100</f>
        <v>104.98428669603734</v>
      </c>
    </row>
    <row r="35" spans="1:39" s="81" customFormat="1" ht="12.75" customHeight="1" hidden="1">
      <c r="A35" s="653"/>
      <c r="B35" s="630"/>
      <c r="C35" s="626" t="s">
        <v>39</v>
      </c>
      <c r="D35" s="626"/>
      <c r="E35" s="398">
        <f>SUM(I35:K35)</f>
        <v>0</v>
      </c>
      <c r="F35" s="399"/>
      <c r="G35" s="105"/>
      <c r="H35" s="403"/>
      <c r="I35" s="401"/>
      <c r="J35" s="401"/>
      <c r="K35" s="401"/>
      <c r="L35" s="401"/>
      <c r="M35" s="401"/>
      <c r="N35" s="402"/>
      <c r="O35" s="83"/>
      <c r="P35" s="84"/>
      <c r="Q35" s="84"/>
      <c r="R35" s="84"/>
      <c r="S35" s="84"/>
      <c r="T35" s="84"/>
      <c r="U35" s="84"/>
      <c r="V35" s="84"/>
      <c r="W35" s="84"/>
      <c r="X35" s="84"/>
      <c r="Y35" s="84"/>
      <c r="Z35" s="84"/>
      <c r="AA35" s="84"/>
      <c r="AB35" s="84"/>
      <c r="AC35" s="84"/>
      <c r="AD35" s="84"/>
      <c r="AE35" s="84"/>
      <c r="AF35" s="85"/>
      <c r="AL35" s="51"/>
      <c r="AM35" s="53" t="e">
        <f>(M35/I35)*100</f>
        <v>#DIV/0!</v>
      </c>
    </row>
    <row r="36" spans="1:39" s="81" customFormat="1" ht="12.75" customHeight="1" hidden="1">
      <c r="A36" s="653"/>
      <c r="B36" s="630"/>
      <c r="C36" s="626" t="s">
        <v>40</v>
      </c>
      <c r="D36" s="626"/>
      <c r="E36" s="398">
        <f>SUM(I36:K36)</f>
        <v>0</v>
      </c>
      <c r="F36" s="399"/>
      <c r="G36" s="105"/>
      <c r="H36" s="403"/>
      <c r="I36" s="401"/>
      <c r="J36" s="401">
        <f>J48+J58+J66+J75+J83</f>
        <v>0</v>
      </c>
      <c r="K36" s="401">
        <f>K48+K58+K66+K75+K83</f>
        <v>0</v>
      </c>
      <c r="L36" s="401"/>
      <c r="M36" s="401"/>
      <c r="N36" s="405"/>
      <c r="O36" s="86"/>
      <c r="P36" s="87"/>
      <c r="Q36" s="87"/>
      <c r="R36" s="87"/>
      <c r="S36" s="87"/>
      <c r="T36" s="87"/>
      <c r="U36" s="87"/>
      <c r="V36" s="87"/>
      <c r="W36" s="87"/>
      <c r="X36" s="87"/>
      <c r="Y36" s="87"/>
      <c r="Z36" s="87"/>
      <c r="AA36" s="87"/>
      <c r="AB36" s="87"/>
      <c r="AC36" s="87"/>
      <c r="AD36" s="87"/>
      <c r="AE36" s="87"/>
      <c r="AF36" s="88"/>
      <c r="AL36" s="51"/>
      <c r="AM36" s="53" t="e">
        <f>(M36/I36)*100</f>
        <v>#DIV/0!</v>
      </c>
    </row>
    <row r="37" spans="1:39" s="81" customFormat="1" ht="12.75" customHeight="1" hidden="1">
      <c r="A37" s="653"/>
      <c r="B37" s="630"/>
      <c r="C37" s="381"/>
      <c r="D37" s="406" t="s">
        <v>41</v>
      </c>
      <c r="E37" s="407" t="s">
        <v>34</v>
      </c>
      <c r="F37" s="38"/>
      <c r="G37" s="90"/>
      <c r="H37" s="385"/>
      <c r="I37" s="408" t="s">
        <v>34</v>
      </c>
      <c r="J37" s="401"/>
      <c r="K37" s="401"/>
      <c r="L37" s="401"/>
      <c r="M37" s="401"/>
      <c r="N37" s="409" t="s">
        <v>34</v>
      </c>
      <c r="O37" s="95"/>
      <c r="P37" s="96"/>
      <c r="Q37" s="96"/>
      <c r="R37" s="96"/>
      <c r="S37" s="96"/>
      <c r="T37" s="96"/>
      <c r="U37" s="96"/>
      <c r="V37" s="96"/>
      <c r="W37" s="96"/>
      <c r="X37" s="96"/>
      <c r="Y37" s="96"/>
      <c r="Z37" s="96"/>
      <c r="AA37" s="96"/>
      <c r="AB37" s="96"/>
      <c r="AC37" s="96"/>
      <c r="AD37" s="96"/>
      <c r="AE37" s="96"/>
      <c r="AF37" s="97"/>
      <c r="AL37" s="51"/>
      <c r="AM37" s="53" t="e">
        <f>(M37/I37)*100</f>
        <v>#VALUE!</v>
      </c>
    </row>
    <row r="38" spans="1:39" s="81" customFormat="1" ht="12.75" customHeight="1" hidden="1">
      <c r="A38" s="653"/>
      <c r="B38" s="630"/>
      <c r="C38" s="397"/>
      <c r="D38" s="410"/>
      <c r="E38" s="398"/>
      <c r="F38" s="399"/>
      <c r="G38" s="105"/>
      <c r="H38" s="403"/>
      <c r="I38" s="401"/>
      <c r="J38" s="401"/>
      <c r="K38" s="401"/>
      <c r="L38" s="401"/>
      <c r="M38" s="401"/>
      <c r="N38" s="633" t="s">
        <v>45</v>
      </c>
      <c r="O38" s="78" t="s">
        <v>50</v>
      </c>
      <c r="P38" s="79" t="s">
        <v>50</v>
      </c>
      <c r="Q38" s="79" t="s">
        <v>50</v>
      </c>
      <c r="R38" s="79" t="s">
        <v>50</v>
      </c>
      <c r="S38" s="79" t="s">
        <v>50</v>
      </c>
      <c r="T38" s="79" t="s">
        <v>50</v>
      </c>
      <c r="U38" s="79" t="s">
        <v>50</v>
      </c>
      <c r="V38" s="79" t="s">
        <v>50</v>
      </c>
      <c r="W38" s="79" t="s">
        <v>50</v>
      </c>
      <c r="X38" s="79" t="s">
        <v>50</v>
      </c>
      <c r="Y38" s="79" t="s">
        <v>50</v>
      </c>
      <c r="Z38" s="79" t="s">
        <v>50</v>
      </c>
      <c r="AA38" s="79" t="s">
        <v>50</v>
      </c>
      <c r="AB38" s="79" t="s">
        <v>50</v>
      </c>
      <c r="AC38" s="79" t="s">
        <v>50</v>
      </c>
      <c r="AD38" s="79" t="s">
        <v>50</v>
      </c>
      <c r="AE38" s="79" t="s">
        <v>50</v>
      </c>
      <c r="AF38" s="80" t="s">
        <v>50</v>
      </c>
      <c r="AH38" s="99"/>
      <c r="AL38" s="51"/>
      <c r="AM38" s="53"/>
    </row>
    <row r="39" spans="1:39" s="81" customFormat="1" ht="22.5" customHeight="1">
      <c r="A39" s="653"/>
      <c r="B39" s="630"/>
      <c r="C39" s="626" t="s">
        <v>1029</v>
      </c>
      <c r="D39" s="626"/>
      <c r="E39" s="398"/>
      <c r="F39" s="399"/>
      <c r="G39" s="105"/>
      <c r="H39" s="403">
        <v>0</v>
      </c>
      <c r="I39" s="404">
        <v>0</v>
      </c>
      <c r="J39" s="404"/>
      <c r="K39" s="404"/>
      <c r="L39" s="404">
        <v>0</v>
      </c>
      <c r="M39" s="404">
        <v>0</v>
      </c>
      <c r="N39" s="633"/>
      <c r="O39" s="116"/>
      <c r="P39" s="117"/>
      <c r="Q39" s="117"/>
      <c r="R39" s="117"/>
      <c r="S39" s="117"/>
      <c r="T39" s="117"/>
      <c r="U39" s="117"/>
      <c r="V39" s="117"/>
      <c r="W39" s="117"/>
      <c r="X39" s="117"/>
      <c r="Y39" s="117"/>
      <c r="Z39" s="117"/>
      <c r="AA39" s="117"/>
      <c r="AB39" s="117"/>
      <c r="AC39" s="117"/>
      <c r="AD39" s="117"/>
      <c r="AE39" s="117"/>
      <c r="AF39" s="118"/>
      <c r="AH39" s="412"/>
      <c r="AL39" s="51"/>
      <c r="AM39" s="53"/>
    </row>
    <row r="40" spans="1:39" s="81" customFormat="1" ht="13.5" customHeight="1">
      <c r="A40" s="653"/>
      <c r="B40" s="630"/>
      <c r="C40" s="626" t="s">
        <v>1030</v>
      </c>
      <c r="D40" s="626"/>
      <c r="E40" s="398"/>
      <c r="F40" s="399"/>
      <c r="G40" s="105"/>
      <c r="H40" s="403">
        <v>0</v>
      </c>
      <c r="I40" s="404">
        <v>0</v>
      </c>
      <c r="J40" s="404"/>
      <c r="K40" s="404"/>
      <c r="L40" s="404">
        <v>0</v>
      </c>
      <c r="M40" s="404">
        <v>0</v>
      </c>
      <c r="N40" s="633"/>
      <c r="O40" s="116"/>
      <c r="P40" s="117"/>
      <c r="Q40" s="117"/>
      <c r="R40" s="117"/>
      <c r="S40" s="117"/>
      <c r="T40" s="117"/>
      <c r="U40" s="117"/>
      <c r="V40" s="117"/>
      <c r="W40" s="117"/>
      <c r="X40" s="117"/>
      <c r="Y40" s="117"/>
      <c r="Z40" s="117"/>
      <c r="AA40" s="117"/>
      <c r="AB40" s="117"/>
      <c r="AC40" s="117"/>
      <c r="AD40" s="117"/>
      <c r="AE40" s="117"/>
      <c r="AF40" s="118"/>
      <c r="AH40" s="412"/>
      <c r="AL40" s="51"/>
      <c r="AM40" s="53"/>
    </row>
    <row r="41" spans="1:39" s="81" customFormat="1" ht="12.75" customHeight="1">
      <c r="A41" s="653"/>
      <c r="B41" s="630"/>
      <c r="C41" s="626" t="s">
        <v>1031</v>
      </c>
      <c r="D41" s="626"/>
      <c r="E41" s="398"/>
      <c r="F41" s="399"/>
      <c r="G41" s="105"/>
      <c r="H41" s="403">
        <v>0</v>
      </c>
      <c r="I41" s="404">
        <v>0</v>
      </c>
      <c r="J41" s="404"/>
      <c r="K41" s="404"/>
      <c r="L41" s="404">
        <v>0</v>
      </c>
      <c r="M41" s="404">
        <v>0</v>
      </c>
      <c r="N41" s="633"/>
      <c r="O41" s="116"/>
      <c r="P41" s="117"/>
      <c r="Q41" s="117"/>
      <c r="R41" s="117"/>
      <c r="S41" s="117"/>
      <c r="T41" s="117"/>
      <c r="U41" s="117"/>
      <c r="V41" s="117"/>
      <c r="W41" s="117"/>
      <c r="X41" s="117"/>
      <c r="Y41" s="117"/>
      <c r="Z41" s="117"/>
      <c r="AA41" s="117"/>
      <c r="AB41" s="117"/>
      <c r="AC41" s="117"/>
      <c r="AD41" s="117"/>
      <c r="AE41" s="117"/>
      <c r="AF41" s="118"/>
      <c r="AH41" s="412"/>
      <c r="AL41" s="51"/>
      <c r="AM41" s="53"/>
    </row>
    <row r="42" spans="1:39" s="81" customFormat="1" ht="9.75" customHeight="1">
      <c r="A42" s="653"/>
      <c r="B42" s="644" t="s">
        <v>44</v>
      </c>
      <c r="C42" s="624" t="s">
        <v>1025</v>
      </c>
      <c r="D42" s="624"/>
      <c r="E42" s="398">
        <f aca="true" t="shared" si="3" ref="E42:M42">SUM(E43:E48)</f>
        <v>1902360.48633</v>
      </c>
      <c r="F42" s="399"/>
      <c r="G42" s="105"/>
      <c r="H42" s="400">
        <f>H45</f>
        <v>1850440.608</v>
      </c>
      <c r="I42" s="401">
        <f t="shared" si="3"/>
        <v>1902360.48633</v>
      </c>
      <c r="J42" s="401">
        <f t="shared" si="3"/>
        <v>0</v>
      </c>
      <c r="K42" s="401">
        <f t="shared" si="3"/>
        <v>0</v>
      </c>
      <c r="L42" s="401">
        <f t="shared" si="3"/>
        <v>1900668.73406</v>
      </c>
      <c r="M42" s="401">
        <f t="shared" si="3"/>
        <v>1900668.73406</v>
      </c>
      <c r="N42" s="633"/>
      <c r="O42" s="83"/>
      <c r="P42" s="84"/>
      <c r="Q42" s="84"/>
      <c r="R42" s="84"/>
      <c r="S42" s="84"/>
      <c r="T42" s="84"/>
      <c r="U42" s="84"/>
      <c r="V42" s="84"/>
      <c r="W42" s="84"/>
      <c r="X42" s="84"/>
      <c r="Y42" s="84"/>
      <c r="Z42" s="84"/>
      <c r="AA42" s="84"/>
      <c r="AB42" s="84"/>
      <c r="AC42" s="84"/>
      <c r="AD42" s="84"/>
      <c r="AE42" s="84"/>
      <c r="AF42" s="85"/>
      <c r="AH42" s="100"/>
      <c r="AL42" s="51"/>
      <c r="AM42" s="53"/>
    </row>
    <row r="43" spans="1:39" s="81" customFormat="1" ht="12.75" customHeight="1" hidden="1">
      <c r="A43" s="653"/>
      <c r="B43" s="644"/>
      <c r="C43" s="624" t="s">
        <v>1026</v>
      </c>
      <c r="D43" s="624"/>
      <c r="E43" s="398">
        <f>SUM(I43:K43)</f>
        <v>0</v>
      </c>
      <c r="F43" s="399"/>
      <c r="G43" s="105"/>
      <c r="H43" s="400"/>
      <c r="I43" s="401"/>
      <c r="J43" s="401"/>
      <c r="K43" s="401"/>
      <c r="L43" s="401"/>
      <c r="M43" s="401"/>
      <c r="N43" s="633"/>
      <c r="O43" s="83"/>
      <c r="P43" s="84"/>
      <c r="Q43" s="84"/>
      <c r="R43" s="84"/>
      <c r="S43" s="84"/>
      <c r="T43" s="84"/>
      <c r="U43" s="84"/>
      <c r="V43" s="84"/>
      <c r="W43" s="84"/>
      <c r="X43" s="84"/>
      <c r="Y43" s="84"/>
      <c r="Z43" s="84"/>
      <c r="AA43" s="84"/>
      <c r="AB43" s="84"/>
      <c r="AC43" s="84"/>
      <c r="AD43" s="84"/>
      <c r="AE43" s="84"/>
      <c r="AF43" s="85"/>
      <c r="AH43" s="100"/>
      <c r="AL43" s="51"/>
      <c r="AM43" s="53" t="e">
        <f>(M43/I43)*100</f>
        <v>#DIV/0!</v>
      </c>
    </row>
    <row r="44" spans="1:39" s="81" customFormat="1" ht="12.75" customHeight="1">
      <c r="A44" s="653"/>
      <c r="B44" s="644"/>
      <c r="C44" s="624" t="s">
        <v>1026</v>
      </c>
      <c r="D44" s="624"/>
      <c r="E44" s="398"/>
      <c r="F44" s="399"/>
      <c r="G44" s="105"/>
      <c r="H44" s="400">
        <v>0</v>
      </c>
      <c r="I44" s="401">
        <v>0</v>
      </c>
      <c r="J44" s="401"/>
      <c r="K44" s="401"/>
      <c r="L44" s="401">
        <v>0</v>
      </c>
      <c r="M44" s="401">
        <v>0</v>
      </c>
      <c r="N44" s="633"/>
      <c r="O44" s="83"/>
      <c r="P44" s="84"/>
      <c r="Q44" s="84"/>
      <c r="R44" s="84"/>
      <c r="S44" s="84"/>
      <c r="T44" s="84"/>
      <c r="U44" s="84"/>
      <c r="V44" s="84"/>
      <c r="W44" s="84"/>
      <c r="X44" s="84"/>
      <c r="Y44" s="84"/>
      <c r="Z44" s="84"/>
      <c r="AA44" s="84"/>
      <c r="AB44" s="84"/>
      <c r="AC44" s="84"/>
      <c r="AD44" s="84"/>
      <c r="AE44" s="84"/>
      <c r="AF44" s="85"/>
      <c r="AH44" s="100"/>
      <c r="AL44" s="51"/>
      <c r="AM44" s="53"/>
    </row>
    <row r="45" spans="1:39" s="81" customFormat="1" ht="11.25" customHeight="1">
      <c r="A45" s="653"/>
      <c r="B45" s="644"/>
      <c r="C45" s="624" t="s">
        <v>1027</v>
      </c>
      <c r="D45" s="624"/>
      <c r="E45" s="398">
        <f>SUM(I45:K45)</f>
        <v>1902360.48633</v>
      </c>
      <c r="F45" s="399">
        <v>813</v>
      </c>
      <c r="G45" s="172" t="s">
        <v>1032</v>
      </c>
      <c r="H45" s="400">
        <v>1850440.608</v>
      </c>
      <c r="I45" s="401">
        <f>2000.657+1900359.82933</f>
        <v>1902360.48633</v>
      </c>
      <c r="J45" s="401"/>
      <c r="K45" s="401"/>
      <c r="L45" s="401">
        <f>2000.657+1898668.07706</f>
        <v>1900668.73406</v>
      </c>
      <c r="M45" s="401">
        <f>L45</f>
        <v>1900668.73406</v>
      </c>
      <c r="N45" s="633"/>
      <c r="O45" s="83"/>
      <c r="P45" s="84"/>
      <c r="Q45" s="84"/>
      <c r="R45" s="84"/>
      <c r="S45" s="84"/>
      <c r="T45" s="84"/>
      <c r="U45" s="84"/>
      <c r="V45" s="84"/>
      <c r="W45" s="84"/>
      <c r="X45" s="84"/>
      <c r="Y45" s="84"/>
      <c r="Z45" s="84"/>
      <c r="AA45" s="84"/>
      <c r="AB45" s="84"/>
      <c r="AC45" s="84"/>
      <c r="AD45" s="84"/>
      <c r="AE45" s="84"/>
      <c r="AF45" s="85"/>
      <c r="AH45" s="100"/>
      <c r="AL45" s="51"/>
      <c r="AM45" s="53">
        <f>(M45/I45)*100</f>
        <v>99.9110708889216</v>
      </c>
    </row>
    <row r="46" spans="1:39" s="81" customFormat="1" ht="9.75" customHeight="1">
      <c r="A46" s="653"/>
      <c r="B46" s="644"/>
      <c r="C46" s="624" t="s">
        <v>1028</v>
      </c>
      <c r="D46" s="624"/>
      <c r="E46" s="398">
        <f>SUM(I46:K46)</f>
        <v>0</v>
      </c>
      <c r="F46" s="636"/>
      <c r="G46" s="542"/>
      <c r="H46" s="638">
        <v>0</v>
      </c>
      <c r="I46" s="635">
        <v>0</v>
      </c>
      <c r="J46" s="401"/>
      <c r="K46" s="401"/>
      <c r="L46" s="635">
        <v>0</v>
      </c>
      <c r="M46" s="635">
        <v>0</v>
      </c>
      <c r="N46" s="633"/>
      <c r="O46" s="83"/>
      <c r="P46" s="84"/>
      <c r="Q46" s="84"/>
      <c r="R46" s="84"/>
      <c r="S46" s="84"/>
      <c r="T46" s="84"/>
      <c r="U46" s="84"/>
      <c r="V46" s="84"/>
      <c r="W46" s="84"/>
      <c r="X46" s="84"/>
      <c r="Y46" s="84"/>
      <c r="Z46" s="84"/>
      <c r="AA46" s="84"/>
      <c r="AB46" s="84"/>
      <c r="AC46" s="84"/>
      <c r="AD46" s="84"/>
      <c r="AE46" s="84"/>
      <c r="AF46" s="85"/>
      <c r="AH46" s="100"/>
      <c r="AL46" s="51"/>
      <c r="AM46" s="53"/>
    </row>
    <row r="47" spans="1:39" s="81" customFormat="1" ht="12.75" customHeight="1">
      <c r="A47" s="653"/>
      <c r="B47" s="644"/>
      <c r="C47" s="624"/>
      <c r="D47" s="624"/>
      <c r="E47" s="398">
        <f>SUM(I47:K47)</f>
        <v>0</v>
      </c>
      <c r="F47" s="636"/>
      <c r="G47" s="542"/>
      <c r="H47" s="638"/>
      <c r="I47" s="635"/>
      <c r="J47" s="401"/>
      <c r="K47" s="401"/>
      <c r="L47" s="635"/>
      <c r="M47" s="635"/>
      <c r="N47" s="633"/>
      <c r="O47" s="83"/>
      <c r="P47" s="84"/>
      <c r="Q47" s="84"/>
      <c r="R47" s="84"/>
      <c r="S47" s="84"/>
      <c r="T47" s="84"/>
      <c r="U47" s="84"/>
      <c r="V47" s="84"/>
      <c r="W47" s="84"/>
      <c r="X47" s="84"/>
      <c r="Y47" s="84"/>
      <c r="Z47" s="84"/>
      <c r="AA47" s="84"/>
      <c r="AB47" s="84"/>
      <c r="AC47" s="84"/>
      <c r="AD47" s="84"/>
      <c r="AE47" s="84"/>
      <c r="AF47" s="85"/>
      <c r="AH47" s="100"/>
      <c r="AL47" s="51"/>
      <c r="AM47" s="53"/>
    </row>
    <row r="48" spans="1:39" s="81" customFormat="1" ht="84" customHeight="1">
      <c r="A48" s="653"/>
      <c r="B48" s="644"/>
      <c r="C48" s="624"/>
      <c r="D48" s="624"/>
      <c r="E48" s="398">
        <f>SUM(I48:K48)</f>
        <v>0</v>
      </c>
      <c r="F48" s="636"/>
      <c r="G48" s="542"/>
      <c r="H48" s="638"/>
      <c r="I48" s="635"/>
      <c r="J48" s="401"/>
      <c r="K48" s="401"/>
      <c r="L48" s="635"/>
      <c r="M48" s="635"/>
      <c r="N48" s="633"/>
      <c r="O48" s="86"/>
      <c r="P48" s="87"/>
      <c r="Q48" s="87"/>
      <c r="R48" s="87"/>
      <c r="S48" s="87"/>
      <c r="T48" s="87"/>
      <c r="U48" s="87"/>
      <c r="V48" s="87"/>
      <c r="W48" s="87"/>
      <c r="X48" s="87"/>
      <c r="Y48" s="87"/>
      <c r="Z48" s="87"/>
      <c r="AA48" s="87"/>
      <c r="AB48" s="87"/>
      <c r="AC48" s="87"/>
      <c r="AD48" s="87"/>
      <c r="AE48" s="87"/>
      <c r="AF48" s="88"/>
      <c r="AH48" s="100"/>
      <c r="AL48" s="51"/>
      <c r="AM48" s="53"/>
    </row>
    <row r="49" spans="1:39" s="81" customFormat="1" ht="12.75" customHeight="1" hidden="1">
      <c r="A49" s="652"/>
      <c r="B49" s="631" t="s">
        <v>52</v>
      </c>
      <c r="C49" s="632"/>
      <c r="D49" s="632"/>
      <c r="E49" s="398"/>
      <c r="F49" s="399"/>
      <c r="G49" s="105"/>
      <c r="H49" s="400"/>
      <c r="I49" s="401"/>
      <c r="J49" s="401"/>
      <c r="K49" s="401"/>
      <c r="L49" s="401"/>
      <c r="M49" s="401"/>
      <c r="N49" s="634" t="s">
        <v>53</v>
      </c>
      <c r="O49" s="78" t="s">
        <v>50</v>
      </c>
      <c r="P49" s="79" t="s">
        <v>50</v>
      </c>
      <c r="Q49" s="79" t="s">
        <v>50</v>
      </c>
      <c r="R49" s="79" t="s">
        <v>50</v>
      </c>
      <c r="S49" s="79" t="s">
        <v>50</v>
      </c>
      <c r="T49" s="79" t="s">
        <v>50</v>
      </c>
      <c r="U49" s="79" t="s">
        <v>50</v>
      </c>
      <c r="V49" s="79" t="s">
        <v>50</v>
      </c>
      <c r="W49" s="79" t="s">
        <v>50</v>
      </c>
      <c r="X49" s="79" t="s">
        <v>50</v>
      </c>
      <c r="Y49" s="79" t="s">
        <v>50</v>
      </c>
      <c r="Z49" s="79" t="s">
        <v>50</v>
      </c>
      <c r="AA49" s="79" t="s">
        <v>50</v>
      </c>
      <c r="AB49" s="79" t="s">
        <v>50</v>
      </c>
      <c r="AC49" s="79" t="s">
        <v>50</v>
      </c>
      <c r="AD49" s="79" t="s">
        <v>50</v>
      </c>
      <c r="AE49" s="79" t="s">
        <v>50</v>
      </c>
      <c r="AF49" s="80" t="s">
        <v>50</v>
      </c>
      <c r="AH49" s="100"/>
      <c r="AI49" s="102"/>
      <c r="AL49" s="51"/>
      <c r="AM49" s="53"/>
    </row>
    <row r="50" spans="1:39" s="81" customFormat="1" ht="10.5" customHeight="1">
      <c r="A50" s="652"/>
      <c r="B50" s="631"/>
      <c r="C50" s="624" t="s">
        <v>1025</v>
      </c>
      <c r="D50" s="624"/>
      <c r="E50" s="398">
        <f aca="true" t="shared" si="4" ref="E50:M50">SUM(E51:E58)</f>
        <v>3492.4</v>
      </c>
      <c r="F50" s="399"/>
      <c r="G50" s="105"/>
      <c r="H50" s="400">
        <v>0</v>
      </c>
      <c r="I50" s="401">
        <f t="shared" si="4"/>
        <v>0</v>
      </c>
      <c r="J50" s="401">
        <f t="shared" si="4"/>
        <v>1746.2</v>
      </c>
      <c r="K50" s="401">
        <f t="shared" si="4"/>
        <v>1746.2</v>
      </c>
      <c r="L50" s="401">
        <f t="shared" si="4"/>
        <v>0</v>
      </c>
      <c r="M50" s="401">
        <f t="shared" si="4"/>
        <v>0</v>
      </c>
      <c r="N50" s="634"/>
      <c r="O50" s="83"/>
      <c r="P50" s="84"/>
      <c r="Q50" s="84"/>
      <c r="R50" s="84"/>
      <c r="S50" s="84"/>
      <c r="T50" s="84"/>
      <c r="U50" s="84"/>
      <c r="V50" s="84"/>
      <c r="W50" s="84"/>
      <c r="X50" s="84"/>
      <c r="Y50" s="84"/>
      <c r="Z50" s="84"/>
      <c r="AA50" s="84"/>
      <c r="AB50" s="84"/>
      <c r="AC50" s="84"/>
      <c r="AD50" s="84"/>
      <c r="AE50" s="84"/>
      <c r="AF50" s="85"/>
      <c r="AH50" s="100"/>
      <c r="AI50" s="103"/>
      <c r="AL50" s="51"/>
      <c r="AM50" s="53"/>
    </row>
    <row r="51" spans="1:39" s="81" customFormat="1" ht="12.75" customHeight="1" hidden="1">
      <c r="A51" s="652"/>
      <c r="B51" s="631"/>
      <c r="C51" s="624" t="s">
        <v>1026</v>
      </c>
      <c r="D51" s="624"/>
      <c r="E51" s="398">
        <f>SUM(I51:K51)</f>
        <v>0</v>
      </c>
      <c r="F51" s="399"/>
      <c r="G51" s="105"/>
      <c r="H51" s="400"/>
      <c r="I51" s="401"/>
      <c r="J51" s="401"/>
      <c r="K51" s="401"/>
      <c r="L51" s="401"/>
      <c r="M51" s="401"/>
      <c r="N51" s="634"/>
      <c r="O51" s="83"/>
      <c r="P51" s="84"/>
      <c r="Q51" s="84"/>
      <c r="R51" s="84"/>
      <c r="S51" s="84"/>
      <c r="T51" s="84"/>
      <c r="U51" s="84"/>
      <c r="V51" s="84"/>
      <c r="W51" s="84"/>
      <c r="X51" s="84"/>
      <c r="Y51" s="84"/>
      <c r="Z51" s="84"/>
      <c r="AA51" s="84"/>
      <c r="AB51" s="84"/>
      <c r="AC51" s="84"/>
      <c r="AD51" s="84"/>
      <c r="AE51" s="84"/>
      <c r="AF51" s="85"/>
      <c r="AH51" s="100"/>
      <c r="AL51" s="51"/>
      <c r="AM51" s="53"/>
    </row>
    <row r="52" spans="1:39" s="81" customFormat="1" ht="12.75" customHeight="1">
      <c r="A52" s="652"/>
      <c r="B52" s="631"/>
      <c r="C52" s="624" t="s">
        <v>1026</v>
      </c>
      <c r="D52" s="624"/>
      <c r="E52" s="398"/>
      <c r="F52" s="399"/>
      <c r="G52" s="105"/>
      <c r="H52" s="400">
        <v>0</v>
      </c>
      <c r="I52" s="401">
        <v>0</v>
      </c>
      <c r="J52" s="401"/>
      <c r="K52" s="401"/>
      <c r="L52" s="401">
        <v>0</v>
      </c>
      <c r="M52" s="401">
        <v>0</v>
      </c>
      <c r="N52" s="634"/>
      <c r="O52" s="83"/>
      <c r="P52" s="84"/>
      <c r="Q52" s="84"/>
      <c r="R52" s="84"/>
      <c r="S52" s="84"/>
      <c r="T52" s="84"/>
      <c r="U52" s="84"/>
      <c r="V52" s="84"/>
      <c r="W52" s="84"/>
      <c r="X52" s="84"/>
      <c r="Y52" s="84"/>
      <c r="Z52" s="84"/>
      <c r="AA52" s="84"/>
      <c r="AB52" s="84"/>
      <c r="AC52" s="84"/>
      <c r="AD52" s="84"/>
      <c r="AE52" s="84"/>
      <c r="AF52" s="85"/>
      <c r="AH52" s="100"/>
      <c r="AL52" s="51"/>
      <c r="AM52" s="53"/>
    </row>
    <row r="53" spans="1:39" s="81" customFormat="1" ht="12.75" customHeight="1">
      <c r="A53" s="652"/>
      <c r="B53" s="631"/>
      <c r="C53" s="624" t="s">
        <v>1027</v>
      </c>
      <c r="D53" s="624"/>
      <c r="E53" s="398"/>
      <c r="F53" s="399"/>
      <c r="G53" s="105"/>
      <c r="H53" s="400">
        <v>0</v>
      </c>
      <c r="I53" s="401">
        <v>0</v>
      </c>
      <c r="J53" s="401"/>
      <c r="K53" s="401"/>
      <c r="L53" s="401">
        <v>0</v>
      </c>
      <c r="M53" s="401">
        <v>0</v>
      </c>
      <c r="N53" s="634"/>
      <c r="O53" s="83"/>
      <c r="P53" s="84"/>
      <c r="Q53" s="84"/>
      <c r="R53" s="84"/>
      <c r="S53" s="84"/>
      <c r="T53" s="84"/>
      <c r="U53" s="84"/>
      <c r="V53" s="84"/>
      <c r="W53" s="84"/>
      <c r="X53" s="84"/>
      <c r="Y53" s="84"/>
      <c r="Z53" s="84"/>
      <c r="AA53" s="84"/>
      <c r="AB53" s="84"/>
      <c r="AC53" s="84"/>
      <c r="AD53" s="84"/>
      <c r="AE53" s="84"/>
      <c r="AF53" s="85"/>
      <c r="AH53" s="100"/>
      <c r="AL53" s="51"/>
      <c r="AM53" s="53"/>
    </row>
    <row r="54" spans="1:39" s="81" customFormat="1" ht="12.75" customHeight="1">
      <c r="A54" s="652"/>
      <c r="B54" s="631"/>
      <c r="C54" s="624" t="s">
        <v>1028</v>
      </c>
      <c r="D54" s="624"/>
      <c r="E54" s="398"/>
      <c r="F54" s="399"/>
      <c r="G54" s="105"/>
      <c r="H54" s="400">
        <v>0</v>
      </c>
      <c r="I54" s="401">
        <v>0</v>
      </c>
      <c r="J54" s="401"/>
      <c r="K54" s="401"/>
      <c r="L54" s="401">
        <v>0</v>
      </c>
      <c r="M54" s="401">
        <v>0</v>
      </c>
      <c r="N54" s="634"/>
      <c r="O54" s="83"/>
      <c r="P54" s="84"/>
      <c r="Q54" s="84"/>
      <c r="R54" s="84"/>
      <c r="S54" s="84"/>
      <c r="T54" s="84"/>
      <c r="U54" s="84"/>
      <c r="V54" s="84"/>
      <c r="W54" s="84"/>
      <c r="X54" s="84"/>
      <c r="Y54" s="84"/>
      <c r="Z54" s="84"/>
      <c r="AA54" s="84"/>
      <c r="AB54" s="84"/>
      <c r="AC54" s="84"/>
      <c r="AD54" s="84"/>
      <c r="AE54" s="84"/>
      <c r="AF54" s="85"/>
      <c r="AH54" s="100"/>
      <c r="AL54" s="51"/>
      <c r="AM54" s="53"/>
    </row>
    <row r="55" spans="1:39" s="81" customFormat="1" ht="108.75" customHeight="1">
      <c r="A55" s="652"/>
      <c r="B55" s="631"/>
      <c r="C55" s="624"/>
      <c r="D55" s="624"/>
      <c r="E55" s="398">
        <f>SUM(I55:K55)</f>
        <v>3492.4</v>
      </c>
      <c r="F55" s="399"/>
      <c r="G55" s="105"/>
      <c r="H55" s="400">
        <v>0</v>
      </c>
      <c r="I55" s="401">
        <v>0</v>
      </c>
      <c r="J55" s="401">
        <v>1746.2</v>
      </c>
      <c r="K55" s="401">
        <v>1746.2</v>
      </c>
      <c r="L55" s="401">
        <v>0</v>
      </c>
      <c r="M55" s="401">
        <v>0</v>
      </c>
      <c r="N55" s="634"/>
      <c r="O55" s="83"/>
      <c r="P55" s="84"/>
      <c r="Q55" s="84"/>
      <c r="R55" s="84"/>
      <c r="S55" s="84"/>
      <c r="T55" s="84"/>
      <c r="U55" s="84"/>
      <c r="V55" s="84"/>
      <c r="W55" s="84"/>
      <c r="X55" s="84"/>
      <c r="Y55" s="84"/>
      <c r="Z55" s="84"/>
      <c r="AA55" s="84"/>
      <c r="AB55" s="84"/>
      <c r="AC55" s="84"/>
      <c r="AD55" s="84"/>
      <c r="AE55" s="84"/>
      <c r="AF55" s="85"/>
      <c r="AH55" s="100"/>
      <c r="AL55" s="51"/>
      <c r="AM55" s="53"/>
    </row>
    <row r="56" spans="1:39" s="81" customFormat="1" ht="12.75" customHeight="1" hidden="1">
      <c r="A56" s="414"/>
      <c r="B56" s="415"/>
      <c r="C56" s="624"/>
      <c r="D56" s="624"/>
      <c r="E56" s="398">
        <f>SUM(I56:K56)</f>
        <v>0</v>
      </c>
      <c r="F56" s="399"/>
      <c r="G56" s="105"/>
      <c r="H56" s="400"/>
      <c r="I56" s="401"/>
      <c r="J56" s="401"/>
      <c r="K56" s="401"/>
      <c r="L56" s="401"/>
      <c r="M56" s="401"/>
      <c r="N56" s="634"/>
      <c r="O56" s="83"/>
      <c r="P56" s="84"/>
      <c r="Q56" s="84"/>
      <c r="R56" s="84"/>
      <c r="S56" s="84"/>
      <c r="T56" s="84"/>
      <c r="U56" s="84"/>
      <c r="V56" s="84"/>
      <c r="W56" s="84"/>
      <c r="X56" s="84"/>
      <c r="Y56" s="84"/>
      <c r="Z56" s="84"/>
      <c r="AA56" s="84"/>
      <c r="AB56" s="84"/>
      <c r="AC56" s="84"/>
      <c r="AD56" s="84"/>
      <c r="AE56" s="84"/>
      <c r="AF56" s="85"/>
      <c r="AH56" s="100"/>
      <c r="AL56" s="51"/>
      <c r="AM56" s="53" t="e">
        <f>(M56/I56)*100</f>
        <v>#DIV/0!</v>
      </c>
    </row>
    <row r="57" spans="1:39" s="81" customFormat="1" ht="12.75" customHeight="1" hidden="1">
      <c r="A57" s="414"/>
      <c r="B57" s="415"/>
      <c r="C57" s="639" t="s">
        <v>39</v>
      </c>
      <c r="D57" s="639"/>
      <c r="E57" s="398">
        <f>SUM(I57:K57)</f>
        <v>0</v>
      </c>
      <c r="F57" s="399"/>
      <c r="G57" s="105"/>
      <c r="H57" s="400"/>
      <c r="I57" s="401"/>
      <c r="J57" s="401"/>
      <c r="K57" s="401"/>
      <c r="L57" s="401"/>
      <c r="M57" s="401"/>
      <c r="N57" s="417"/>
      <c r="O57" s="83"/>
      <c r="P57" s="84"/>
      <c r="Q57" s="84"/>
      <c r="R57" s="84"/>
      <c r="S57" s="84"/>
      <c r="T57" s="84"/>
      <c r="U57" s="84"/>
      <c r="V57" s="84"/>
      <c r="W57" s="84"/>
      <c r="X57" s="84"/>
      <c r="Y57" s="84"/>
      <c r="Z57" s="84"/>
      <c r="AA57" s="84"/>
      <c r="AB57" s="84"/>
      <c r="AC57" s="84"/>
      <c r="AD57" s="84"/>
      <c r="AE57" s="84"/>
      <c r="AF57" s="85"/>
      <c r="AH57" s="100"/>
      <c r="AL57" s="51"/>
      <c r="AM57" s="53" t="e">
        <f>(M57/I57)*100</f>
        <v>#DIV/0!</v>
      </c>
    </row>
    <row r="58" spans="1:39" s="81" customFormat="1" ht="12.75" customHeight="1" hidden="1">
      <c r="A58" s="414"/>
      <c r="B58" s="415"/>
      <c r="C58" s="639" t="s">
        <v>40</v>
      </c>
      <c r="D58" s="639"/>
      <c r="E58" s="398">
        <f>SUM(I58:K58)</f>
        <v>0</v>
      </c>
      <c r="F58" s="399"/>
      <c r="G58" s="105"/>
      <c r="H58" s="400"/>
      <c r="I58" s="401"/>
      <c r="J58" s="401"/>
      <c r="K58" s="401"/>
      <c r="L58" s="401"/>
      <c r="M58" s="401"/>
      <c r="N58" s="418"/>
      <c r="O58" s="86"/>
      <c r="P58" s="87"/>
      <c r="Q58" s="87"/>
      <c r="R58" s="87"/>
      <c r="S58" s="87"/>
      <c r="T58" s="87"/>
      <c r="U58" s="87"/>
      <c r="V58" s="87"/>
      <c r="W58" s="87"/>
      <c r="X58" s="87"/>
      <c r="Y58" s="87"/>
      <c r="Z58" s="87"/>
      <c r="AA58" s="87"/>
      <c r="AB58" s="87"/>
      <c r="AC58" s="87"/>
      <c r="AD58" s="87"/>
      <c r="AE58" s="87"/>
      <c r="AF58" s="88"/>
      <c r="AH58" s="100"/>
      <c r="AL58" s="51"/>
      <c r="AM58" s="53" t="e">
        <f>(M58/I58)*100</f>
        <v>#DIV/0!</v>
      </c>
    </row>
    <row r="59" spans="1:39" s="81" customFormat="1" ht="12.75" customHeight="1" hidden="1">
      <c r="A59" s="652"/>
      <c r="B59" s="631" t="s">
        <v>57</v>
      </c>
      <c r="C59" s="397"/>
      <c r="D59" s="410"/>
      <c r="E59" s="398"/>
      <c r="F59" s="399"/>
      <c r="G59" s="105"/>
      <c r="H59" s="400"/>
      <c r="I59" s="401"/>
      <c r="J59" s="401"/>
      <c r="K59" s="401"/>
      <c r="L59" s="401"/>
      <c r="M59" s="401"/>
      <c r="N59" s="634" t="s">
        <v>58</v>
      </c>
      <c r="O59" s="78" t="s">
        <v>50</v>
      </c>
      <c r="P59" s="79" t="s">
        <v>50</v>
      </c>
      <c r="Q59" s="79" t="s">
        <v>50</v>
      </c>
      <c r="R59" s="79" t="s">
        <v>50</v>
      </c>
      <c r="S59" s="79" t="s">
        <v>50</v>
      </c>
      <c r="T59" s="79" t="s">
        <v>50</v>
      </c>
      <c r="U59" s="79" t="s">
        <v>50</v>
      </c>
      <c r="V59" s="79" t="s">
        <v>50</v>
      </c>
      <c r="W59" s="79" t="s">
        <v>50</v>
      </c>
      <c r="X59" s="79" t="s">
        <v>50</v>
      </c>
      <c r="Y59" s="79" t="s">
        <v>50</v>
      </c>
      <c r="Z59" s="79" t="s">
        <v>50</v>
      </c>
      <c r="AA59" s="79" t="s">
        <v>50</v>
      </c>
      <c r="AB59" s="79" t="s">
        <v>50</v>
      </c>
      <c r="AC59" s="79" t="s">
        <v>50</v>
      </c>
      <c r="AD59" s="79" t="s">
        <v>50</v>
      </c>
      <c r="AE59" s="79" t="s">
        <v>50</v>
      </c>
      <c r="AF59" s="80" t="s">
        <v>50</v>
      </c>
      <c r="AH59" s="100"/>
      <c r="AL59" s="51"/>
      <c r="AM59" s="53"/>
    </row>
    <row r="60" spans="1:39" ht="12.75" customHeight="1">
      <c r="A60" s="652"/>
      <c r="B60" s="631"/>
      <c r="C60" s="624" t="s">
        <v>1025</v>
      </c>
      <c r="D60" s="624"/>
      <c r="E60" s="398">
        <f aca="true" t="shared" si="5" ref="E60:M60">SUM(E61:E66)</f>
        <v>114215.04443</v>
      </c>
      <c r="F60" s="399"/>
      <c r="G60" s="105"/>
      <c r="H60" s="400">
        <f>H63</f>
        <v>172726</v>
      </c>
      <c r="I60" s="401">
        <f t="shared" si="5"/>
        <v>114215.04443</v>
      </c>
      <c r="J60" s="401">
        <f t="shared" si="5"/>
        <v>0</v>
      </c>
      <c r="K60" s="401">
        <f t="shared" si="5"/>
        <v>0</v>
      </c>
      <c r="L60" s="401">
        <f t="shared" si="5"/>
        <v>108301.61175</v>
      </c>
      <c r="M60" s="401">
        <f t="shared" si="5"/>
        <v>108301.61175</v>
      </c>
      <c r="N60" s="634"/>
      <c r="O60" s="83"/>
      <c r="P60" s="84"/>
      <c r="Q60" s="84"/>
      <c r="R60" s="84"/>
      <c r="S60" s="84"/>
      <c r="T60" s="84"/>
      <c r="U60" s="84"/>
      <c r="V60" s="84"/>
      <c r="W60" s="84"/>
      <c r="X60" s="84"/>
      <c r="Y60" s="84"/>
      <c r="Z60" s="84"/>
      <c r="AA60" s="84"/>
      <c r="AB60" s="84"/>
      <c r="AC60" s="84"/>
      <c r="AD60" s="84"/>
      <c r="AE60" s="84"/>
      <c r="AF60" s="85"/>
      <c r="AH60" s="100"/>
      <c r="AL60" s="51"/>
      <c r="AM60" s="53"/>
    </row>
    <row r="61" spans="1:39" s="104" customFormat="1" ht="12.75" customHeight="1" hidden="1">
      <c r="A61" s="652"/>
      <c r="B61" s="631"/>
      <c r="C61" s="624" t="s">
        <v>1026</v>
      </c>
      <c r="D61" s="624"/>
      <c r="E61" s="398">
        <f>SUM(I61:K61)</f>
        <v>0</v>
      </c>
      <c r="F61" s="399"/>
      <c r="G61" s="105"/>
      <c r="H61" s="400"/>
      <c r="I61" s="401"/>
      <c r="J61" s="401"/>
      <c r="K61" s="401"/>
      <c r="L61" s="401"/>
      <c r="M61" s="401"/>
      <c r="N61" s="634"/>
      <c r="O61" s="83"/>
      <c r="P61" s="84"/>
      <c r="Q61" s="84"/>
      <c r="R61" s="84"/>
      <c r="S61" s="84"/>
      <c r="T61" s="84"/>
      <c r="U61" s="84"/>
      <c r="V61" s="84"/>
      <c r="W61" s="84"/>
      <c r="X61" s="84"/>
      <c r="Y61" s="84"/>
      <c r="Z61" s="84"/>
      <c r="AA61" s="84"/>
      <c r="AB61" s="84"/>
      <c r="AC61" s="84"/>
      <c r="AD61" s="84"/>
      <c r="AE61" s="84"/>
      <c r="AF61" s="85"/>
      <c r="AH61" s="100"/>
      <c r="AL61" s="51"/>
      <c r="AM61" s="53" t="e">
        <f>(M61/I61)*100</f>
        <v>#DIV/0!</v>
      </c>
    </row>
    <row r="62" spans="1:39" s="104" customFormat="1" ht="12.75" customHeight="1">
      <c r="A62" s="652"/>
      <c r="B62" s="631"/>
      <c r="C62" s="624" t="s">
        <v>1026</v>
      </c>
      <c r="D62" s="624"/>
      <c r="E62" s="398"/>
      <c r="F62" s="399"/>
      <c r="G62" s="105"/>
      <c r="H62" s="400">
        <v>0</v>
      </c>
      <c r="I62" s="401">
        <v>0</v>
      </c>
      <c r="J62" s="401"/>
      <c r="K62" s="401"/>
      <c r="L62" s="401">
        <v>0</v>
      </c>
      <c r="M62" s="401">
        <v>0</v>
      </c>
      <c r="N62" s="634"/>
      <c r="O62" s="83"/>
      <c r="P62" s="84"/>
      <c r="Q62" s="84"/>
      <c r="R62" s="84"/>
      <c r="S62" s="84"/>
      <c r="T62" s="84"/>
      <c r="U62" s="84"/>
      <c r="V62" s="84"/>
      <c r="W62" s="84"/>
      <c r="X62" s="84"/>
      <c r="Y62" s="84"/>
      <c r="Z62" s="84"/>
      <c r="AA62" s="84"/>
      <c r="AB62" s="84"/>
      <c r="AC62" s="84"/>
      <c r="AD62" s="84"/>
      <c r="AE62" s="84"/>
      <c r="AF62" s="85"/>
      <c r="AH62" s="100"/>
      <c r="AL62" s="51"/>
      <c r="AM62" s="53"/>
    </row>
    <row r="63" spans="1:39" s="104" customFormat="1" ht="14.25" customHeight="1">
      <c r="A63" s="652"/>
      <c r="B63" s="631"/>
      <c r="C63" s="624" t="s">
        <v>1027</v>
      </c>
      <c r="D63" s="624"/>
      <c r="E63" s="398">
        <f>SUM(I63:K63)</f>
        <v>114215.04443</v>
      </c>
      <c r="F63" s="399">
        <v>813</v>
      </c>
      <c r="G63" s="172" t="s">
        <v>1032</v>
      </c>
      <c r="H63" s="400">
        <v>172726</v>
      </c>
      <c r="I63" s="401">
        <f>112505.04443+1710</f>
        <v>114215.04443</v>
      </c>
      <c r="J63" s="401"/>
      <c r="K63" s="401"/>
      <c r="L63" s="401">
        <f>107179.36039+1122.25136</f>
        <v>108301.61175</v>
      </c>
      <c r="M63" s="401">
        <f>L63</f>
        <v>108301.61175</v>
      </c>
      <c r="N63" s="634"/>
      <c r="O63" s="83"/>
      <c r="P63" s="84"/>
      <c r="Q63" s="84"/>
      <c r="R63" s="84"/>
      <c r="S63" s="84"/>
      <c r="T63" s="84"/>
      <c r="U63" s="84"/>
      <c r="V63" s="84"/>
      <c r="W63" s="84"/>
      <c r="X63" s="84"/>
      <c r="Y63" s="84"/>
      <c r="Z63" s="84"/>
      <c r="AA63" s="84"/>
      <c r="AB63" s="84"/>
      <c r="AC63" s="84"/>
      <c r="AD63" s="84"/>
      <c r="AE63" s="84"/>
      <c r="AF63" s="85"/>
      <c r="AH63" s="100"/>
      <c r="AL63" s="51"/>
      <c r="AM63" s="53">
        <f>(M63/I63)*100</f>
        <v>94.82254486743713</v>
      </c>
    </row>
    <row r="64" spans="1:39" ht="12.75" customHeight="1" hidden="1">
      <c r="A64" s="652"/>
      <c r="B64" s="631"/>
      <c r="C64" s="624" t="s">
        <v>1028</v>
      </c>
      <c r="D64" s="624"/>
      <c r="E64" s="398">
        <f>SUM(I64:K64)</f>
        <v>0</v>
      </c>
      <c r="F64" s="399"/>
      <c r="G64" s="172"/>
      <c r="H64" s="400"/>
      <c r="I64" s="401"/>
      <c r="J64" s="401"/>
      <c r="K64" s="401"/>
      <c r="L64" s="401"/>
      <c r="M64" s="401"/>
      <c r="N64" s="634"/>
      <c r="O64" s="83"/>
      <c r="P64" s="84"/>
      <c r="Q64" s="84"/>
      <c r="R64" s="84"/>
      <c r="S64" s="84"/>
      <c r="T64" s="84"/>
      <c r="U64" s="84"/>
      <c r="V64" s="84"/>
      <c r="W64" s="84"/>
      <c r="X64" s="84"/>
      <c r="Y64" s="84"/>
      <c r="Z64" s="84"/>
      <c r="AA64" s="84"/>
      <c r="AB64" s="84"/>
      <c r="AC64" s="84"/>
      <c r="AD64" s="84"/>
      <c r="AE64" s="84"/>
      <c r="AF64" s="85"/>
      <c r="AH64" s="100"/>
      <c r="AL64" s="51"/>
      <c r="AM64" s="53" t="e">
        <f>(M64/I64)*100</f>
        <v>#DIV/0!</v>
      </c>
    </row>
    <row r="65" spans="1:39" ht="12.75" customHeight="1" hidden="1">
      <c r="A65" s="652"/>
      <c r="B65" s="631"/>
      <c r="C65" s="624"/>
      <c r="D65" s="624"/>
      <c r="E65" s="398">
        <f>SUM(I65:K65)</f>
        <v>0</v>
      </c>
      <c r="F65" s="399"/>
      <c r="G65" s="172"/>
      <c r="H65" s="400"/>
      <c r="I65" s="401"/>
      <c r="J65" s="401"/>
      <c r="K65" s="401"/>
      <c r="L65" s="401"/>
      <c r="M65" s="401"/>
      <c r="N65" s="417"/>
      <c r="O65" s="83"/>
      <c r="P65" s="84"/>
      <c r="Q65" s="84"/>
      <c r="R65" s="84"/>
      <c r="S65" s="84"/>
      <c r="T65" s="84"/>
      <c r="U65" s="84"/>
      <c r="V65" s="84"/>
      <c r="W65" s="84"/>
      <c r="X65" s="84"/>
      <c r="Y65" s="84"/>
      <c r="Z65" s="84"/>
      <c r="AA65" s="84"/>
      <c r="AB65" s="84"/>
      <c r="AC65" s="84"/>
      <c r="AD65" s="84"/>
      <c r="AE65" s="84"/>
      <c r="AF65" s="85"/>
      <c r="AH65" s="100"/>
      <c r="AL65" s="51"/>
      <c r="AM65" s="53" t="e">
        <f>(M65/I65)*100</f>
        <v>#DIV/0!</v>
      </c>
    </row>
    <row r="66" spans="1:39" ht="12.75" customHeight="1" hidden="1">
      <c r="A66" s="652"/>
      <c r="B66" s="631"/>
      <c r="C66" s="624"/>
      <c r="D66" s="624"/>
      <c r="E66" s="398">
        <f>SUM(I66:K66)</f>
        <v>0</v>
      </c>
      <c r="F66" s="399"/>
      <c r="G66" s="172"/>
      <c r="H66" s="400"/>
      <c r="I66" s="401"/>
      <c r="J66" s="401"/>
      <c r="K66" s="401"/>
      <c r="L66" s="401"/>
      <c r="M66" s="401"/>
      <c r="N66" s="418"/>
      <c r="O66" s="86"/>
      <c r="P66" s="87"/>
      <c r="Q66" s="87"/>
      <c r="R66" s="87"/>
      <c r="S66" s="87"/>
      <c r="T66" s="87"/>
      <c r="U66" s="87"/>
      <c r="V66" s="87"/>
      <c r="W66" s="87"/>
      <c r="X66" s="87"/>
      <c r="Y66" s="87"/>
      <c r="Z66" s="87"/>
      <c r="AA66" s="87"/>
      <c r="AB66" s="87"/>
      <c r="AC66" s="87"/>
      <c r="AD66" s="87"/>
      <c r="AE66" s="87"/>
      <c r="AF66" s="88"/>
      <c r="AH66" s="100"/>
      <c r="AL66" s="51"/>
      <c r="AM66" s="53" t="e">
        <f>(M66/I66)*100</f>
        <v>#DIV/0!</v>
      </c>
    </row>
    <row r="67" spans="1:39" ht="18" customHeight="1">
      <c r="A67" s="652"/>
      <c r="B67" s="631"/>
      <c r="C67" s="624" t="s">
        <v>1028</v>
      </c>
      <c r="D67" s="624"/>
      <c r="E67" s="398"/>
      <c r="F67" s="399"/>
      <c r="G67" s="172"/>
      <c r="H67" s="400">
        <v>0</v>
      </c>
      <c r="I67" s="401">
        <v>0</v>
      </c>
      <c r="J67" s="401"/>
      <c r="K67" s="401"/>
      <c r="L67" s="401">
        <v>0</v>
      </c>
      <c r="M67" s="401">
        <v>0</v>
      </c>
      <c r="N67" s="419"/>
      <c r="O67" s="95"/>
      <c r="P67" s="96"/>
      <c r="Q67" s="96"/>
      <c r="R67" s="96"/>
      <c r="S67" s="96"/>
      <c r="T67" s="96"/>
      <c r="U67" s="96"/>
      <c r="V67" s="96"/>
      <c r="W67" s="96"/>
      <c r="X67" s="96"/>
      <c r="Y67" s="96"/>
      <c r="Z67" s="96"/>
      <c r="AA67" s="96"/>
      <c r="AB67" s="96"/>
      <c r="AC67" s="96"/>
      <c r="AD67" s="96"/>
      <c r="AE67" s="96"/>
      <c r="AF67" s="97"/>
      <c r="AH67" s="100"/>
      <c r="AL67" s="51"/>
      <c r="AM67" s="53"/>
    </row>
    <row r="68" spans="1:39" ht="12.75" customHeight="1" hidden="1">
      <c r="A68" s="420"/>
      <c r="B68" s="421"/>
      <c r="C68" s="397" t="s">
        <v>60</v>
      </c>
      <c r="D68" s="421"/>
      <c r="E68" s="400"/>
      <c r="F68" s="399"/>
      <c r="G68" s="172"/>
      <c r="H68" s="400"/>
      <c r="I68" s="401"/>
      <c r="J68" s="401"/>
      <c r="K68" s="401"/>
      <c r="L68" s="401"/>
      <c r="M68" s="401"/>
      <c r="N68" s="633" t="s">
        <v>62</v>
      </c>
      <c r="O68" s="78"/>
      <c r="P68" s="79"/>
      <c r="Q68" s="79" t="s">
        <v>50</v>
      </c>
      <c r="R68" s="79" t="s">
        <v>50</v>
      </c>
      <c r="S68" s="79" t="s">
        <v>50</v>
      </c>
      <c r="T68" s="79" t="s">
        <v>50</v>
      </c>
      <c r="U68" s="79"/>
      <c r="V68" s="79"/>
      <c r="W68" s="79"/>
      <c r="X68" s="79"/>
      <c r="Y68" s="79"/>
      <c r="Z68" s="79" t="s">
        <v>50</v>
      </c>
      <c r="AA68" s="79" t="s">
        <v>50</v>
      </c>
      <c r="AB68" s="79"/>
      <c r="AC68" s="79"/>
      <c r="AD68" s="79" t="s">
        <v>50</v>
      </c>
      <c r="AE68" s="79" t="s">
        <v>50</v>
      </c>
      <c r="AF68" s="80"/>
      <c r="AH68" s="100"/>
      <c r="AJ68" s="108"/>
      <c r="AL68" s="51"/>
      <c r="AM68" s="53"/>
    </row>
    <row r="69" spans="1:39" ht="12.75" customHeight="1">
      <c r="A69" s="629"/>
      <c r="B69" s="651" t="s">
        <v>61</v>
      </c>
      <c r="C69" s="624" t="s">
        <v>1025</v>
      </c>
      <c r="D69" s="624"/>
      <c r="E69" s="422">
        <f aca="true" t="shared" si="6" ref="E69:E75">SUM(I69:K69)</f>
        <v>0</v>
      </c>
      <c r="F69" s="399"/>
      <c r="G69" s="172"/>
      <c r="H69" s="400">
        <v>0</v>
      </c>
      <c r="I69" s="401">
        <f>I70+I72</f>
        <v>0</v>
      </c>
      <c r="J69" s="401">
        <f>J70+J72</f>
        <v>0</v>
      </c>
      <c r="K69" s="401">
        <f>K70+K72</f>
        <v>0</v>
      </c>
      <c r="L69" s="401">
        <f>L70+L72</f>
        <v>0</v>
      </c>
      <c r="M69" s="401">
        <f>M70+M72</f>
        <v>0</v>
      </c>
      <c r="N69" s="633"/>
      <c r="O69" s="83"/>
      <c r="P69" s="84"/>
      <c r="Q69" s="84"/>
      <c r="R69" s="84"/>
      <c r="S69" s="84"/>
      <c r="T69" s="84"/>
      <c r="U69" s="84"/>
      <c r="V69" s="84"/>
      <c r="W69" s="84"/>
      <c r="X69" s="84"/>
      <c r="Y69" s="84"/>
      <c r="Z69" s="84"/>
      <c r="AA69" s="84"/>
      <c r="AB69" s="84"/>
      <c r="AC69" s="84"/>
      <c r="AD69" s="84"/>
      <c r="AE69" s="84"/>
      <c r="AF69" s="85"/>
      <c r="AH69" s="100"/>
      <c r="AL69" s="51"/>
      <c r="AM69" s="53"/>
    </row>
    <row r="70" spans="1:39" ht="12.75" customHeight="1" hidden="1">
      <c r="A70" s="629"/>
      <c r="B70" s="651"/>
      <c r="C70" s="624" t="s">
        <v>1026</v>
      </c>
      <c r="D70" s="624"/>
      <c r="E70" s="422">
        <f t="shared" si="6"/>
        <v>0</v>
      </c>
      <c r="F70" s="399"/>
      <c r="G70" s="172"/>
      <c r="H70" s="400"/>
      <c r="I70" s="401"/>
      <c r="J70" s="401"/>
      <c r="K70" s="401"/>
      <c r="L70" s="401"/>
      <c r="M70" s="401"/>
      <c r="N70" s="633"/>
      <c r="O70" s="83"/>
      <c r="P70" s="84"/>
      <c r="Q70" s="84"/>
      <c r="R70" s="84"/>
      <c r="S70" s="84"/>
      <c r="T70" s="84"/>
      <c r="U70" s="84"/>
      <c r="V70" s="84"/>
      <c r="W70" s="84"/>
      <c r="X70" s="84"/>
      <c r="Y70" s="84"/>
      <c r="Z70" s="84"/>
      <c r="AA70" s="84"/>
      <c r="AB70" s="84"/>
      <c r="AC70" s="84"/>
      <c r="AD70" s="84"/>
      <c r="AE70" s="84"/>
      <c r="AF70" s="85"/>
      <c r="AH70" s="100"/>
      <c r="AL70" s="51"/>
      <c r="AM70" s="53"/>
    </row>
    <row r="71" spans="1:39" ht="12.75" customHeight="1">
      <c r="A71" s="629"/>
      <c r="B71" s="651"/>
      <c r="C71" s="624" t="s">
        <v>1026</v>
      </c>
      <c r="D71" s="624"/>
      <c r="E71" s="422"/>
      <c r="F71" s="399"/>
      <c r="G71" s="172"/>
      <c r="H71" s="400">
        <v>0</v>
      </c>
      <c r="I71" s="401">
        <v>0</v>
      </c>
      <c r="J71" s="401"/>
      <c r="K71" s="401"/>
      <c r="L71" s="401">
        <v>0</v>
      </c>
      <c r="M71" s="401">
        <v>0</v>
      </c>
      <c r="N71" s="633"/>
      <c r="O71" s="83"/>
      <c r="P71" s="84"/>
      <c r="Q71" s="84"/>
      <c r="R71" s="84"/>
      <c r="S71" s="84"/>
      <c r="T71" s="84"/>
      <c r="U71" s="84"/>
      <c r="V71" s="84"/>
      <c r="W71" s="84"/>
      <c r="X71" s="84"/>
      <c r="Y71" s="84"/>
      <c r="Z71" s="84"/>
      <c r="AA71" s="84"/>
      <c r="AB71" s="84"/>
      <c r="AC71" s="84"/>
      <c r="AD71" s="84"/>
      <c r="AE71" s="84"/>
      <c r="AF71" s="85"/>
      <c r="AH71" s="100"/>
      <c r="AL71" s="51"/>
      <c r="AM71" s="53"/>
    </row>
    <row r="72" spans="1:39" ht="12.75" customHeight="1">
      <c r="A72" s="629"/>
      <c r="B72" s="651"/>
      <c r="C72" s="624" t="s">
        <v>1027</v>
      </c>
      <c r="D72" s="624"/>
      <c r="E72" s="422">
        <f t="shared" si="6"/>
        <v>0</v>
      </c>
      <c r="F72" s="399"/>
      <c r="G72" s="172"/>
      <c r="H72" s="400">
        <v>0</v>
      </c>
      <c r="I72" s="401">
        <v>0</v>
      </c>
      <c r="J72" s="401">
        <v>0</v>
      </c>
      <c r="K72" s="401">
        <v>0</v>
      </c>
      <c r="L72" s="401">
        <v>0</v>
      </c>
      <c r="M72" s="401">
        <v>0</v>
      </c>
      <c r="N72" s="633"/>
      <c r="O72" s="83"/>
      <c r="P72" s="84"/>
      <c r="Q72" s="84"/>
      <c r="R72" s="84"/>
      <c r="S72" s="84"/>
      <c r="T72" s="84"/>
      <c r="U72" s="84"/>
      <c r="V72" s="84"/>
      <c r="W72" s="84"/>
      <c r="X72" s="84"/>
      <c r="Y72" s="84"/>
      <c r="Z72" s="84"/>
      <c r="AA72" s="84"/>
      <c r="AB72" s="84"/>
      <c r="AC72" s="84"/>
      <c r="AD72" s="84"/>
      <c r="AE72" s="84"/>
      <c r="AF72" s="85"/>
      <c r="AH72" s="100"/>
      <c r="AL72" s="51"/>
      <c r="AM72" s="53"/>
    </row>
    <row r="73" spans="1:39" ht="12.75" customHeight="1">
      <c r="A73" s="629"/>
      <c r="B73" s="651"/>
      <c r="C73" s="624" t="s">
        <v>1028</v>
      </c>
      <c r="D73" s="624"/>
      <c r="E73" s="422">
        <f t="shared" si="6"/>
        <v>0</v>
      </c>
      <c r="F73" s="636"/>
      <c r="G73" s="637"/>
      <c r="H73" s="638">
        <v>0</v>
      </c>
      <c r="I73" s="635">
        <v>0</v>
      </c>
      <c r="J73" s="401"/>
      <c r="K73" s="401"/>
      <c r="L73" s="635">
        <v>0</v>
      </c>
      <c r="M73" s="635">
        <v>0</v>
      </c>
      <c r="N73" s="633"/>
      <c r="O73" s="86"/>
      <c r="P73" s="87"/>
      <c r="Q73" s="87"/>
      <c r="R73" s="87"/>
      <c r="S73" s="87"/>
      <c r="T73" s="87"/>
      <c r="U73" s="87"/>
      <c r="V73" s="87"/>
      <c r="W73" s="87"/>
      <c r="X73" s="87"/>
      <c r="Y73" s="87"/>
      <c r="Z73" s="87"/>
      <c r="AA73" s="87"/>
      <c r="AB73" s="87"/>
      <c r="AC73" s="87"/>
      <c r="AD73" s="87"/>
      <c r="AE73" s="87"/>
      <c r="AF73" s="88"/>
      <c r="AH73" s="100"/>
      <c r="AL73" s="51"/>
      <c r="AM73" s="53"/>
    </row>
    <row r="74" spans="1:39" ht="12.75" customHeight="1">
      <c r="A74" s="629"/>
      <c r="B74" s="651"/>
      <c r="C74" s="624"/>
      <c r="D74" s="624"/>
      <c r="E74" s="422">
        <f t="shared" si="6"/>
        <v>0</v>
      </c>
      <c r="F74" s="636"/>
      <c r="G74" s="637"/>
      <c r="H74" s="638"/>
      <c r="I74" s="635"/>
      <c r="J74" s="401"/>
      <c r="K74" s="401"/>
      <c r="L74" s="635"/>
      <c r="M74" s="635"/>
      <c r="N74" s="423"/>
      <c r="O74" s="110"/>
      <c r="P74" s="111"/>
      <c r="Q74" s="111"/>
      <c r="R74" s="111"/>
      <c r="S74" s="111"/>
      <c r="T74" s="111"/>
      <c r="U74" s="111"/>
      <c r="V74" s="111"/>
      <c r="W74" s="111"/>
      <c r="X74" s="111"/>
      <c r="Y74" s="111"/>
      <c r="Z74" s="111"/>
      <c r="AA74" s="111"/>
      <c r="AB74" s="111"/>
      <c r="AC74" s="111"/>
      <c r="AD74" s="111"/>
      <c r="AE74" s="111"/>
      <c r="AF74" s="112"/>
      <c r="AH74" s="100"/>
      <c r="AL74" s="51"/>
      <c r="AM74" s="53"/>
    </row>
    <row r="75" spans="1:39" ht="19.5" customHeight="1">
      <c r="A75" s="629"/>
      <c r="B75" s="651"/>
      <c r="C75" s="624"/>
      <c r="D75" s="624"/>
      <c r="E75" s="422">
        <f t="shared" si="6"/>
        <v>0</v>
      </c>
      <c r="F75" s="636"/>
      <c r="G75" s="637"/>
      <c r="H75" s="638"/>
      <c r="I75" s="635"/>
      <c r="J75" s="401"/>
      <c r="K75" s="401"/>
      <c r="L75" s="635"/>
      <c r="M75" s="635"/>
      <c r="N75" s="424"/>
      <c r="O75" s="110"/>
      <c r="P75" s="111"/>
      <c r="Q75" s="111"/>
      <c r="R75" s="111"/>
      <c r="S75" s="111"/>
      <c r="T75" s="111"/>
      <c r="U75" s="111"/>
      <c r="V75" s="111"/>
      <c r="W75" s="111"/>
      <c r="X75" s="111"/>
      <c r="Y75" s="111"/>
      <c r="Z75" s="111"/>
      <c r="AA75" s="111"/>
      <c r="AB75" s="111"/>
      <c r="AC75" s="111"/>
      <c r="AD75" s="111"/>
      <c r="AE75" s="111"/>
      <c r="AF75" s="112"/>
      <c r="AH75" s="100"/>
      <c r="AL75" s="51"/>
      <c r="AM75" s="53"/>
    </row>
    <row r="76" spans="1:39" ht="12.75" customHeight="1" hidden="1">
      <c r="A76" s="629"/>
      <c r="B76" s="631" t="s">
        <v>66</v>
      </c>
      <c r="C76" s="632"/>
      <c r="D76" s="632"/>
      <c r="E76" s="398"/>
      <c r="F76" s="399"/>
      <c r="G76" s="172"/>
      <c r="H76" s="400"/>
      <c r="I76" s="401"/>
      <c r="J76" s="401"/>
      <c r="K76" s="401"/>
      <c r="L76" s="401"/>
      <c r="M76" s="401"/>
      <c r="N76" s="633" t="s">
        <v>67</v>
      </c>
      <c r="O76" s="78"/>
      <c r="P76" s="79"/>
      <c r="Q76" s="79"/>
      <c r="R76" s="79"/>
      <c r="S76" s="79"/>
      <c r="T76" s="79"/>
      <c r="U76" s="79"/>
      <c r="V76" s="79"/>
      <c r="W76" s="79"/>
      <c r="X76" s="79"/>
      <c r="Y76" s="79"/>
      <c r="Z76" s="79"/>
      <c r="AA76" s="79"/>
      <c r="AB76" s="79"/>
      <c r="AC76" s="79"/>
      <c r="AD76" s="79"/>
      <c r="AE76" s="79"/>
      <c r="AF76" s="80"/>
      <c r="AH76" s="100"/>
      <c r="AL76" s="51"/>
      <c r="AM76" s="53"/>
    </row>
    <row r="77" spans="1:39" ht="12.75" customHeight="1">
      <c r="A77" s="629"/>
      <c r="B77" s="631"/>
      <c r="C77" s="624" t="s">
        <v>1025</v>
      </c>
      <c r="D77" s="624"/>
      <c r="E77" s="398">
        <f aca="true" t="shared" si="7" ref="E77:M77">SUM(E78:E83)</f>
        <v>95455.20376</v>
      </c>
      <c r="F77" s="399"/>
      <c r="G77" s="172"/>
      <c r="H77" s="400">
        <f>H80</f>
        <v>61596.5</v>
      </c>
      <c r="I77" s="401">
        <f t="shared" si="7"/>
        <v>95455.20376</v>
      </c>
      <c r="J77" s="401">
        <f t="shared" si="7"/>
        <v>0</v>
      </c>
      <c r="K77" s="401">
        <f t="shared" si="7"/>
        <v>0</v>
      </c>
      <c r="L77" s="401">
        <f t="shared" si="7"/>
        <v>95302.41576</v>
      </c>
      <c r="M77" s="401">
        <f t="shared" si="7"/>
        <v>96940.18776</v>
      </c>
      <c r="N77" s="633"/>
      <c r="O77" s="83"/>
      <c r="P77" s="84"/>
      <c r="Q77" s="84"/>
      <c r="R77" s="84"/>
      <c r="S77" s="84"/>
      <c r="T77" s="84"/>
      <c r="U77" s="84"/>
      <c r="V77" s="84"/>
      <c r="W77" s="84"/>
      <c r="X77" s="84"/>
      <c r="Y77" s="84"/>
      <c r="Z77" s="84"/>
      <c r="AA77" s="84"/>
      <c r="AB77" s="84"/>
      <c r="AC77" s="84"/>
      <c r="AD77" s="84"/>
      <c r="AE77" s="84"/>
      <c r="AF77" s="85"/>
      <c r="AH77" s="100"/>
      <c r="AL77" s="51"/>
      <c r="AM77" s="53"/>
    </row>
    <row r="78" spans="1:39" ht="12.75" customHeight="1" hidden="1">
      <c r="A78" s="629"/>
      <c r="B78" s="631"/>
      <c r="C78" s="624" t="s">
        <v>28</v>
      </c>
      <c r="D78" s="624"/>
      <c r="E78" s="398">
        <f>SUM(I78:K78)</f>
        <v>0</v>
      </c>
      <c r="F78" s="399"/>
      <c r="G78" s="172"/>
      <c r="H78" s="400"/>
      <c r="I78" s="401"/>
      <c r="J78" s="401"/>
      <c r="K78" s="401"/>
      <c r="L78" s="401"/>
      <c r="M78" s="401"/>
      <c r="N78" s="633"/>
      <c r="O78" s="83"/>
      <c r="P78" s="84"/>
      <c r="Q78" s="84"/>
      <c r="R78" s="84"/>
      <c r="S78" s="84"/>
      <c r="T78" s="84"/>
      <c r="U78" s="84"/>
      <c r="V78" s="84"/>
      <c r="W78" s="84"/>
      <c r="X78" s="84"/>
      <c r="Y78" s="84"/>
      <c r="Z78" s="84"/>
      <c r="AA78" s="84"/>
      <c r="AB78" s="84"/>
      <c r="AC78" s="84"/>
      <c r="AD78" s="84"/>
      <c r="AE78" s="84"/>
      <c r="AF78" s="85"/>
      <c r="AH78" s="100"/>
      <c r="AL78" s="51"/>
      <c r="AM78" s="53" t="e">
        <f>(M78/I78)*100</f>
        <v>#DIV/0!</v>
      </c>
    </row>
    <row r="79" spans="1:39" ht="12.75" customHeight="1">
      <c r="A79" s="629"/>
      <c r="B79" s="631"/>
      <c r="C79" s="624" t="s">
        <v>1026</v>
      </c>
      <c r="D79" s="624"/>
      <c r="E79" s="398"/>
      <c r="F79" s="399"/>
      <c r="G79" s="172"/>
      <c r="H79" s="400">
        <v>0</v>
      </c>
      <c r="I79" s="401">
        <v>0</v>
      </c>
      <c r="J79" s="401"/>
      <c r="K79" s="401"/>
      <c r="L79" s="401">
        <v>0</v>
      </c>
      <c r="M79" s="401">
        <v>0</v>
      </c>
      <c r="N79" s="633"/>
      <c r="O79" s="83"/>
      <c r="P79" s="84"/>
      <c r="Q79" s="84"/>
      <c r="R79" s="84"/>
      <c r="S79" s="84"/>
      <c r="T79" s="84"/>
      <c r="U79" s="84"/>
      <c r="V79" s="84"/>
      <c r="W79" s="84"/>
      <c r="X79" s="84"/>
      <c r="Y79" s="84"/>
      <c r="Z79" s="84"/>
      <c r="AA79" s="84"/>
      <c r="AB79" s="84"/>
      <c r="AC79" s="84"/>
      <c r="AD79" s="84"/>
      <c r="AE79" s="84"/>
      <c r="AF79" s="85"/>
      <c r="AH79" s="100"/>
      <c r="AL79" s="51"/>
      <c r="AM79" s="53"/>
    </row>
    <row r="80" spans="1:39" ht="12.75" customHeight="1">
      <c r="A80" s="629"/>
      <c r="B80" s="631"/>
      <c r="C80" s="624" t="s">
        <v>1027</v>
      </c>
      <c r="D80" s="624"/>
      <c r="E80" s="398">
        <f>SUM(I80:K80)</f>
        <v>62596.5</v>
      </c>
      <c r="F80" s="399">
        <v>813</v>
      </c>
      <c r="G80" s="172" t="s">
        <v>1032</v>
      </c>
      <c r="H80" s="400">
        <v>61596.5</v>
      </c>
      <c r="I80" s="401">
        <v>62596.5</v>
      </c>
      <c r="J80" s="401"/>
      <c r="K80" s="401"/>
      <c r="L80" s="401">
        <v>62443.712</v>
      </c>
      <c r="M80" s="401">
        <v>62443.712</v>
      </c>
      <c r="N80" s="633"/>
      <c r="O80" s="83"/>
      <c r="P80" s="84"/>
      <c r="Q80" s="84"/>
      <c r="R80" s="84"/>
      <c r="S80" s="84"/>
      <c r="T80" s="84"/>
      <c r="U80" s="84"/>
      <c r="V80" s="84"/>
      <c r="W80" s="84"/>
      <c r="X80" s="84"/>
      <c r="Y80" s="84" t="s">
        <v>50</v>
      </c>
      <c r="Z80" s="84"/>
      <c r="AA80" s="84"/>
      <c r="AB80" s="84"/>
      <c r="AC80" s="84" t="s">
        <v>50</v>
      </c>
      <c r="AD80" s="84"/>
      <c r="AE80" s="84"/>
      <c r="AF80" s="85"/>
      <c r="AH80" s="100"/>
      <c r="AL80" s="51"/>
      <c r="AM80" s="53">
        <f>(M80/I80)*100</f>
        <v>99.75591606559472</v>
      </c>
    </row>
    <row r="81" spans="1:39" ht="13.5" customHeight="1">
      <c r="A81" s="629"/>
      <c r="B81" s="631"/>
      <c r="C81" s="624" t="s">
        <v>1028</v>
      </c>
      <c r="D81" s="624"/>
      <c r="E81" s="398">
        <f>SUM(I81:K81)</f>
        <v>32858.70376</v>
      </c>
      <c r="F81" s="399"/>
      <c r="G81" s="172"/>
      <c r="H81" s="400">
        <v>0</v>
      </c>
      <c r="I81" s="401">
        <v>32858.70376</v>
      </c>
      <c r="J81" s="401"/>
      <c r="K81" s="401"/>
      <c r="L81" s="401">
        <v>32858.70376</v>
      </c>
      <c r="M81" s="401">
        <v>34496.47576</v>
      </c>
      <c r="N81" s="633"/>
      <c r="O81" s="83"/>
      <c r="P81" s="84"/>
      <c r="Q81" s="84"/>
      <c r="R81" s="84"/>
      <c r="S81" s="84"/>
      <c r="T81" s="84"/>
      <c r="U81" s="84"/>
      <c r="V81" s="84"/>
      <c r="W81" s="84"/>
      <c r="X81" s="84"/>
      <c r="Y81" s="84"/>
      <c r="Z81" s="84"/>
      <c r="AA81" s="84"/>
      <c r="AB81" s="84"/>
      <c r="AC81" s="84"/>
      <c r="AD81" s="84"/>
      <c r="AE81" s="84"/>
      <c r="AF81" s="85"/>
      <c r="AH81" s="100"/>
      <c r="AL81" s="51"/>
      <c r="AM81" s="53">
        <f>(M81/I81)*100</f>
        <v>104.98428669603734</v>
      </c>
    </row>
    <row r="82" spans="1:39" ht="12.75" customHeight="1" hidden="1">
      <c r="A82" s="420"/>
      <c r="B82" s="421"/>
      <c r="C82" s="624"/>
      <c r="D82" s="624"/>
      <c r="E82" s="398">
        <f>SUM(I82:K82)</f>
        <v>0</v>
      </c>
      <c r="F82" s="399"/>
      <c r="G82" s="172"/>
      <c r="H82" s="400"/>
      <c r="I82" s="401"/>
      <c r="J82" s="401"/>
      <c r="K82" s="401"/>
      <c r="L82" s="401"/>
      <c r="M82" s="401"/>
      <c r="N82" s="419"/>
      <c r="O82" s="86"/>
      <c r="P82" s="87"/>
      <c r="Q82" s="87"/>
      <c r="R82" s="87"/>
      <c r="S82" s="87"/>
      <c r="T82" s="87"/>
      <c r="U82" s="87"/>
      <c r="V82" s="87"/>
      <c r="W82" s="87"/>
      <c r="X82" s="87"/>
      <c r="Y82" s="87"/>
      <c r="Z82" s="87"/>
      <c r="AA82" s="87"/>
      <c r="AB82" s="87"/>
      <c r="AC82" s="87"/>
      <c r="AD82" s="87"/>
      <c r="AE82" s="87"/>
      <c r="AF82" s="88"/>
      <c r="AH82" s="100"/>
      <c r="AL82" s="51"/>
      <c r="AM82" s="53" t="e">
        <f>(M82/I82)*100</f>
        <v>#DIV/0!</v>
      </c>
    </row>
    <row r="83" spans="1:39" ht="12.75" customHeight="1" hidden="1">
      <c r="A83" s="420"/>
      <c r="B83" s="421"/>
      <c r="C83" s="624"/>
      <c r="D83" s="624"/>
      <c r="E83" s="398">
        <f>SUM(I83:K83)</f>
        <v>0</v>
      </c>
      <c r="F83" s="399"/>
      <c r="G83" s="172"/>
      <c r="H83" s="400"/>
      <c r="I83" s="401"/>
      <c r="J83" s="401"/>
      <c r="K83" s="401"/>
      <c r="L83" s="401"/>
      <c r="M83" s="401"/>
      <c r="N83" s="419"/>
      <c r="O83" s="110"/>
      <c r="P83" s="111"/>
      <c r="Q83" s="111"/>
      <c r="R83" s="111"/>
      <c r="S83" s="111"/>
      <c r="T83" s="111"/>
      <c r="U83" s="111"/>
      <c r="V83" s="111"/>
      <c r="W83" s="111"/>
      <c r="X83" s="111"/>
      <c r="Y83" s="111"/>
      <c r="Z83" s="111"/>
      <c r="AA83" s="111"/>
      <c r="AB83" s="111"/>
      <c r="AC83" s="111"/>
      <c r="AD83" s="111"/>
      <c r="AE83" s="111"/>
      <c r="AF83" s="112"/>
      <c r="AH83" s="100"/>
      <c r="AL83" s="51"/>
      <c r="AM83" s="53" t="e">
        <f>(M83/I83)*100</f>
        <v>#DIV/0!</v>
      </c>
    </row>
    <row r="84" spans="1:39" ht="12.75" customHeight="1" hidden="1">
      <c r="A84" s="629"/>
      <c r="B84" s="650" t="s">
        <v>71</v>
      </c>
      <c r="C84" s="632"/>
      <c r="D84" s="632"/>
      <c r="E84" s="398"/>
      <c r="F84" s="399"/>
      <c r="G84" s="172"/>
      <c r="H84" s="400"/>
      <c r="I84" s="401"/>
      <c r="J84" s="401"/>
      <c r="K84" s="401"/>
      <c r="L84" s="401"/>
      <c r="M84" s="401"/>
      <c r="N84" s="634" t="s">
        <v>72</v>
      </c>
      <c r="O84" s="78" t="s">
        <v>50</v>
      </c>
      <c r="P84" s="79" t="s">
        <v>50</v>
      </c>
      <c r="Q84" s="79" t="s">
        <v>50</v>
      </c>
      <c r="R84" s="79" t="s">
        <v>50</v>
      </c>
      <c r="S84" s="79" t="s">
        <v>50</v>
      </c>
      <c r="T84" s="79" t="s">
        <v>50</v>
      </c>
      <c r="U84" s="79" t="s">
        <v>50</v>
      </c>
      <c r="V84" s="79" t="s">
        <v>50</v>
      </c>
      <c r="W84" s="79" t="s">
        <v>50</v>
      </c>
      <c r="X84" s="79" t="s">
        <v>50</v>
      </c>
      <c r="Y84" s="79" t="s">
        <v>50</v>
      </c>
      <c r="Z84" s="79" t="s">
        <v>50</v>
      </c>
      <c r="AA84" s="79" t="s">
        <v>50</v>
      </c>
      <c r="AB84" s="79" t="s">
        <v>50</v>
      </c>
      <c r="AC84" s="79" t="s">
        <v>50</v>
      </c>
      <c r="AD84" s="79" t="s">
        <v>50</v>
      </c>
      <c r="AE84" s="79" t="s">
        <v>50</v>
      </c>
      <c r="AF84" s="80" t="s">
        <v>50</v>
      </c>
      <c r="AH84" s="100"/>
      <c r="AJ84" s="114"/>
      <c r="AL84" s="51"/>
      <c r="AM84" s="53"/>
    </row>
    <row r="85" spans="1:39" ht="12.75" customHeight="1">
      <c r="A85" s="629"/>
      <c r="B85" s="650"/>
      <c r="C85" s="624" t="s">
        <v>1025</v>
      </c>
      <c r="D85" s="624"/>
      <c r="E85" s="398">
        <f aca="true" t="shared" si="8" ref="E85:M85">SUM(E86:E91)</f>
        <v>0</v>
      </c>
      <c r="F85" s="399"/>
      <c r="G85" s="172"/>
      <c r="H85" s="400">
        <v>0</v>
      </c>
      <c r="I85" s="401">
        <f t="shared" si="8"/>
        <v>0</v>
      </c>
      <c r="J85" s="401">
        <f t="shared" si="8"/>
        <v>0</v>
      </c>
      <c r="K85" s="401">
        <f t="shared" si="8"/>
        <v>0</v>
      </c>
      <c r="L85" s="401">
        <f t="shared" si="8"/>
        <v>0</v>
      </c>
      <c r="M85" s="401">
        <f t="shared" si="8"/>
        <v>0</v>
      </c>
      <c r="N85" s="634"/>
      <c r="O85" s="83"/>
      <c r="P85" s="84"/>
      <c r="Q85" s="84"/>
      <c r="R85" s="84"/>
      <c r="S85" s="84"/>
      <c r="T85" s="84"/>
      <c r="U85" s="84"/>
      <c r="V85" s="84"/>
      <c r="W85" s="84"/>
      <c r="X85" s="84"/>
      <c r="Y85" s="84"/>
      <c r="Z85" s="84"/>
      <c r="AA85" s="84"/>
      <c r="AB85" s="84"/>
      <c r="AC85" s="84"/>
      <c r="AD85" s="84"/>
      <c r="AE85" s="84"/>
      <c r="AF85" s="85"/>
      <c r="AH85" s="100"/>
      <c r="AL85" s="51"/>
      <c r="AM85" s="53"/>
    </row>
    <row r="86" spans="1:39" ht="12.75" customHeight="1" hidden="1">
      <c r="A86" s="629"/>
      <c r="B86" s="650"/>
      <c r="C86" s="624" t="s">
        <v>28</v>
      </c>
      <c r="D86" s="624"/>
      <c r="E86" s="398">
        <f>SUM(I86:K86)</f>
        <v>0</v>
      </c>
      <c r="F86" s="399"/>
      <c r="G86" s="172"/>
      <c r="H86" s="400"/>
      <c r="I86" s="401"/>
      <c r="J86" s="401"/>
      <c r="K86" s="401"/>
      <c r="L86" s="401"/>
      <c r="M86" s="401"/>
      <c r="N86" s="634"/>
      <c r="O86" s="83"/>
      <c r="P86" s="84"/>
      <c r="Q86" s="84"/>
      <c r="R86" s="84"/>
      <c r="S86" s="84"/>
      <c r="T86" s="84"/>
      <c r="U86" s="84"/>
      <c r="V86" s="84"/>
      <c r="W86" s="84"/>
      <c r="X86" s="84"/>
      <c r="Y86" s="84"/>
      <c r="Z86" s="84"/>
      <c r="AA86" s="84"/>
      <c r="AB86" s="84"/>
      <c r="AC86" s="84"/>
      <c r="AD86" s="84"/>
      <c r="AE86" s="84"/>
      <c r="AF86" s="85"/>
      <c r="AH86" s="100"/>
      <c r="AL86" s="51"/>
      <c r="AM86" s="53"/>
    </row>
    <row r="87" spans="1:39" ht="12.75" customHeight="1">
      <c r="A87" s="629"/>
      <c r="B87" s="650"/>
      <c r="C87" s="624" t="s">
        <v>1026</v>
      </c>
      <c r="D87" s="624"/>
      <c r="E87" s="398"/>
      <c r="F87" s="399"/>
      <c r="G87" s="172"/>
      <c r="H87" s="400">
        <v>0</v>
      </c>
      <c r="I87" s="401">
        <v>0</v>
      </c>
      <c r="J87" s="401"/>
      <c r="K87" s="401"/>
      <c r="L87" s="401">
        <v>0</v>
      </c>
      <c r="M87" s="401">
        <v>0</v>
      </c>
      <c r="N87" s="634"/>
      <c r="O87" s="115"/>
      <c r="P87" s="84"/>
      <c r="Q87" s="84"/>
      <c r="R87" s="84"/>
      <c r="S87" s="84"/>
      <c r="T87" s="84"/>
      <c r="U87" s="84"/>
      <c r="V87" s="84"/>
      <c r="W87" s="84"/>
      <c r="X87" s="84"/>
      <c r="Y87" s="84"/>
      <c r="Z87" s="84"/>
      <c r="AA87" s="84"/>
      <c r="AB87" s="84"/>
      <c r="AC87" s="84"/>
      <c r="AD87" s="84"/>
      <c r="AE87" s="84"/>
      <c r="AF87" s="85"/>
      <c r="AH87" s="100"/>
      <c r="AL87" s="51"/>
      <c r="AM87" s="53"/>
    </row>
    <row r="88" spans="1:39" ht="13.5" customHeight="1">
      <c r="A88" s="629"/>
      <c r="B88" s="650"/>
      <c r="C88" s="624" t="s">
        <v>1027</v>
      </c>
      <c r="D88" s="624"/>
      <c r="E88" s="398">
        <f>SUM(I88:K88)</f>
        <v>0</v>
      </c>
      <c r="F88" s="399"/>
      <c r="G88" s="172"/>
      <c r="H88" s="400">
        <v>0</v>
      </c>
      <c r="I88" s="401">
        <v>0</v>
      </c>
      <c r="J88" s="401"/>
      <c r="K88" s="401"/>
      <c r="L88" s="401">
        <v>0</v>
      </c>
      <c r="M88" s="401">
        <v>0</v>
      </c>
      <c r="N88" s="634"/>
      <c r="O88" s="115"/>
      <c r="P88" s="84"/>
      <c r="Q88" s="84"/>
      <c r="R88" s="84"/>
      <c r="S88" s="84"/>
      <c r="T88" s="84"/>
      <c r="U88" s="84"/>
      <c r="V88" s="84"/>
      <c r="W88" s="84"/>
      <c r="X88" s="84"/>
      <c r="Y88" s="84"/>
      <c r="Z88" s="84"/>
      <c r="AA88" s="84"/>
      <c r="AB88" s="84"/>
      <c r="AC88" s="84"/>
      <c r="AD88" s="84"/>
      <c r="AE88" s="84"/>
      <c r="AF88" s="85"/>
      <c r="AH88" s="100"/>
      <c r="AL88" s="51"/>
      <c r="AM88" s="53"/>
    </row>
    <row r="89" spans="1:39" ht="12.75" customHeight="1" hidden="1">
      <c r="A89" s="629"/>
      <c r="B89" s="650"/>
      <c r="C89" s="624" t="s">
        <v>1028</v>
      </c>
      <c r="D89" s="624"/>
      <c r="E89" s="398">
        <f>SUM(I89:K89)</f>
        <v>0</v>
      </c>
      <c r="F89" s="399"/>
      <c r="G89" s="172"/>
      <c r="H89" s="400"/>
      <c r="I89" s="401"/>
      <c r="J89" s="401"/>
      <c r="K89" s="401"/>
      <c r="L89" s="401"/>
      <c r="M89" s="401"/>
      <c r="N89" s="634"/>
      <c r="O89" s="86"/>
      <c r="P89" s="86"/>
      <c r="Q89" s="87"/>
      <c r="R89" s="87"/>
      <c r="S89" s="87"/>
      <c r="T89" s="87"/>
      <c r="U89" s="87"/>
      <c r="V89" s="87"/>
      <c r="W89" s="87"/>
      <c r="X89" s="87"/>
      <c r="Y89" s="87"/>
      <c r="Z89" s="87"/>
      <c r="AA89" s="87"/>
      <c r="AB89" s="87"/>
      <c r="AC89" s="87"/>
      <c r="AD89" s="87"/>
      <c r="AE89" s="87"/>
      <c r="AF89" s="88"/>
      <c r="AH89" s="100"/>
      <c r="AL89" s="51"/>
      <c r="AM89" s="53" t="e">
        <f>(M89/I89)*100</f>
        <v>#DIV/0!</v>
      </c>
    </row>
    <row r="90" spans="1:39" ht="12.75" customHeight="1" hidden="1">
      <c r="A90" s="629"/>
      <c r="B90" s="650"/>
      <c r="C90" s="624"/>
      <c r="D90" s="624"/>
      <c r="E90" s="398">
        <f>SUM(I90:K90)</f>
        <v>0</v>
      </c>
      <c r="F90" s="399"/>
      <c r="G90" s="172"/>
      <c r="H90" s="400"/>
      <c r="I90" s="401"/>
      <c r="J90" s="401"/>
      <c r="K90" s="401"/>
      <c r="L90" s="401"/>
      <c r="M90" s="401"/>
      <c r="N90" s="417"/>
      <c r="O90" s="116"/>
      <c r="P90" s="117"/>
      <c r="Q90" s="117"/>
      <c r="R90" s="117"/>
      <c r="S90" s="117"/>
      <c r="T90" s="117"/>
      <c r="U90" s="117"/>
      <c r="V90" s="117"/>
      <c r="W90" s="117"/>
      <c r="X90" s="117"/>
      <c r="Y90" s="117"/>
      <c r="Z90" s="117"/>
      <c r="AA90" s="117"/>
      <c r="AB90" s="117"/>
      <c r="AC90" s="117"/>
      <c r="AD90" s="117"/>
      <c r="AE90" s="117"/>
      <c r="AF90" s="118"/>
      <c r="AH90" s="100"/>
      <c r="AL90" s="51"/>
      <c r="AM90" s="53" t="e">
        <f>(M90/I90)*100</f>
        <v>#DIV/0!</v>
      </c>
    </row>
    <row r="91" spans="1:39" ht="12.75" customHeight="1" hidden="1">
      <c r="A91" s="629"/>
      <c r="B91" s="650"/>
      <c r="C91" s="624"/>
      <c r="D91" s="624"/>
      <c r="E91" s="398">
        <f>SUM(I91:K91)</f>
        <v>0</v>
      </c>
      <c r="F91" s="399"/>
      <c r="G91" s="172"/>
      <c r="H91" s="400"/>
      <c r="I91" s="401"/>
      <c r="J91" s="401"/>
      <c r="K91" s="401"/>
      <c r="L91" s="401"/>
      <c r="M91" s="401"/>
      <c r="N91" s="418"/>
      <c r="O91" s="86"/>
      <c r="P91" s="87"/>
      <c r="Q91" s="87"/>
      <c r="R91" s="87"/>
      <c r="S91" s="87"/>
      <c r="T91" s="87"/>
      <c r="U91" s="87"/>
      <c r="V91" s="87"/>
      <c r="W91" s="87"/>
      <c r="X91" s="87"/>
      <c r="Y91" s="87"/>
      <c r="Z91" s="87"/>
      <c r="AA91" s="87"/>
      <c r="AB91" s="87"/>
      <c r="AC91" s="87"/>
      <c r="AD91" s="87"/>
      <c r="AE91" s="87"/>
      <c r="AF91" s="88"/>
      <c r="AH91" s="100"/>
      <c r="AL91" s="51"/>
      <c r="AM91" s="53" t="e">
        <f>(M91/I91)*100</f>
        <v>#DIV/0!</v>
      </c>
    </row>
    <row r="92" spans="1:39" ht="12.75" customHeight="1">
      <c r="A92" s="629"/>
      <c r="B92" s="650"/>
      <c r="C92" s="624" t="s">
        <v>1028</v>
      </c>
      <c r="D92" s="624"/>
      <c r="E92" s="398"/>
      <c r="F92" s="399"/>
      <c r="G92" s="172"/>
      <c r="H92" s="400">
        <v>0</v>
      </c>
      <c r="I92" s="401">
        <v>0</v>
      </c>
      <c r="J92" s="401"/>
      <c r="K92" s="401"/>
      <c r="L92" s="401">
        <v>0</v>
      </c>
      <c r="M92" s="401">
        <v>0</v>
      </c>
      <c r="N92" s="425"/>
      <c r="O92" s="95"/>
      <c r="P92" s="96"/>
      <c r="Q92" s="96"/>
      <c r="R92" s="96"/>
      <c r="S92" s="96"/>
      <c r="T92" s="96"/>
      <c r="U92" s="96"/>
      <c r="V92" s="96"/>
      <c r="W92" s="96"/>
      <c r="X92" s="96"/>
      <c r="Y92" s="96"/>
      <c r="Z92" s="96"/>
      <c r="AA92" s="96"/>
      <c r="AB92" s="96"/>
      <c r="AC92" s="96"/>
      <c r="AD92" s="96"/>
      <c r="AE92" s="96"/>
      <c r="AF92" s="97"/>
      <c r="AH92" s="100"/>
      <c r="AL92" s="51"/>
      <c r="AM92" s="53"/>
    </row>
    <row r="93" spans="1:39" ht="12.75" customHeight="1" hidden="1">
      <c r="A93" s="629"/>
      <c r="B93" s="649" t="s">
        <v>75</v>
      </c>
      <c r="C93" s="397"/>
      <c r="D93" s="410"/>
      <c r="E93" s="398"/>
      <c r="F93" s="399"/>
      <c r="G93" s="172"/>
      <c r="H93" s="400"/>
      <c r="I93" s="401"/>
      <c r="J93" s="401"/>
      <c r="K93" s="401"/>
      <c r="L93" s="401"/>
      <c r="M93" s="401"/>
      <c r="N93" s="413"/>
      <c r="O93" s="78"/>
      <c r="P93" s="79"/>
      <c r="Q93" s="79"/>
      <c r="R93" s="79"/>
      <c r="S93" s="79"/>
      <c r="T93" s="79"/>
      <c r="U93" s="79"/>
      <c r="V93" s="79"/>
      <c r="W93" s="79"/>
      <c r="X93" s="79"/>
      <c r="Y93" s="79"/>
      <c r="Z93" s="79"/>
      <c r="AA93" s="79"/>
      <c r="AB93" s="79"/>
      <c r="AC93" s="79"/>
      <c r="AD93" s="79"/>
      <c r="AE93" s="79"/>
      <c r="AF93" s="80"/>
      <c r="AH93" s="100"/>
      <c r="AL93" s="51"/>
      <c r="AM93" s="53"/>
    </row>
    <row r="94" spans="1:39" ht="12.75" customHeight="1">
      <c r="A94" s="629"/>
      <c r="B94" s="649"/>
      <c r="C94" s="626" t="s">
        <v>1025</v>
      </c>
      <c r="D94" s="626"/>
      <c r="E94" s="398">
        <f aca="true" t="shared" si="9" ref="E94:M94">SUM(E95:E99)</f>
        <v>6001401.918820001</v>
      </c>
      <c r="F94" s="399"/>
      <c r="G94" s="172"/>
      <c r="H94" s="403">
        <f>H96</f>
        <v>5435646.32</v>
      </c>
      <c r="I94" s="404">
        <f t="shared" si="9"/>
        <v>5427764.90282</v>
      </c>
      <c r="J94" s="404">
        <f t="shared" si="9"/>
        <v>286818.50800000003</v>
      </c>
      <c r="K94" s="404">
        <f t="shared" si="9"/>
        <v>286818.50800000003</v>
      </c>
      <c r="L94" s="404">
        <f t="shared" si="9"/>
        <v>5404621.23087</v>
      </c>
      <c r="M94" s="404">
        <f t="shared" si="9"/>
        <v>5404621.23087</v>
      </c>
      <c r="N94" s="417"/>
      <c r="O94" s="83"/>
      <c r="P94" s="84"/>
      <c r="Q94" s="84"/>
      <c r="R94" s="84"/>
      <c r="S94" s="84"/>
      <c r="T94" s="84"/>
      <c r="U94" s="84"/>
      <c r="V94" s="84"/>
      <c r="W94" s="84"/>
      <c r="X94" s="84"/>
      <c r="Y94" s="84"/>
      <c r="Z94" s="84"/>
      <c r="AA94" s="84"/>
      <c r="AB94" s="84"/>
      <c r="AC94" s="84"/>
      <c r="AD94" s="84"/>
      <c r="AE94" s="84"/>
      <c r="AF94" s="85"/>
      <c r="AH94" s="100"/>
      <c r="AL94" s="51"/>
      <c r="AM94" s="53"/>
    </row>
    <row r="95" spans="1:39" ht="14.25" customHeight="1">
      <c r="A95" s="629"/>
      <c r="B95" s="649"/>
      <c r="C95" s="626" t="s">
        <v>1026</v>
      </c>
      <c r="D95" s="626"/>
      <c r="E95" s="398">
        <f>SUM(I95:K95)</f>
        <v>0</v>
      </c>
      <c r="F95" s="399"/>
      <c r="G95" s="172"/>
      <c r="H95" s="403">
        <v>0</v>
      </c>
      <c r="I95" s="404">
        <f>I112+I120+I128+I136+I142+I104</f>
        <v>0</v>
      </c>
      <c r="J95" s="404">
        <f>J112+J120+J128+J136+J142+J104</f>
        <v>0</v>
      </c>
      <c r="K95" s="404">
        <f>K112+K120+K128+K136+K142+K104</f>
        <v>0</v>
      </c>
      <c r="L95" s="404">
        <f>L112+L120+L128+L136+L142+L104</f>
        <v>0</v>
      </c>
      <c r="M95" s="404">
        <f>M112+M120+M128+M136+M142+M104</f>
        <v>0</v>
      </c>
      <c r="N95" s="417"/>
      <c r="O95" s="83"/>
      <c r="P95" s="84"/>
      <c r="Q95" s="84"/>
      <c r="R95" s="84"/>
      <c r="S95" s="84"/>
      <c r="T95" s="84"/>
      <c r="U95" s="84"/>
      <c r="V95" s="84"/>
      <c r="W95" s="84"/>
      <c r="X95" s="84"/>
      <c r="Y95" s="84"/>
      <c r="Z95" s="84"/>
      <c r="AA95" s="84"/>
      <c r="AB95" s="84"/>
      <c r="AC95" s="84"/>
      <c r="AD95" s="84"/>
      <c r="AE95" s="84"/>
      <c r="AF95" s="85"/>
      <c r="AH95" s="100"/>
      <c r="AL95" s="51"/>
      <c r="AM95" s="53"/>
    </row>
    <row r="96" spans="1:39" ht="12" customHeight="1">
      <c r="A96" s="629"/>
      <c r="B96" s="649"/>
      <c r="C96" s="626" t="s">
        <v>1027</v>
      </c>
      <c r="D96" s="626"/>
      <c r="E96" s="398">
        <f>SUM(I96:K96)</f>
        <v>5968013.284980001</v>
      </c>
      <c r="F96" s="399"/>
      <c r="G96" s="172"/>
      <c r="H96" s="403">
        <f>H106+H114+H122+H130+H138+H144+H150</f>
        <v>5435646.32</v>
      </c>
      <c r="I96" s="404">
        <f>I106+I114+I122+I130+I138+I144+I150+I155</f>
        <v>5394376.26898</v>
      </c>
      <c r="J96" s="404">
        <f>J106+J114+J122+J130+J138+J144+J150+J155</f>
        <v>286818.50800000003</v>
      </c>
      <c r="K96" s="404">
        <f>K106+K114+K122+K130+K138+K144+K150+K155</f>
        <v>286818.50800000003</v>
      </c>
      <c r="L96" s="404">
        <f>L106+L114+L122+L130+L138+L144+L150+L155</f>
        <v>5371232.59703</v>
      </c>
      <c r="M96" s="404">
        <f>M106+M114+M122+M130+M138+M144+M150+M155</f>
        <v>5371232.59703</v>
      </c>
      <c r="N96" s="417"/>
      <c r="O96" s="83"/>
      <c r="P96" s="84"/>
      <c r="Q96" s="84"/>
      <c r="R96" s="84"/>
      <c r="S96" s="84"/>
      <c r="T96" s="84"/>
      <c r="U96" s="84"/>
      <c r="V96" s="84"/>
      <c r="W96" s="84"/>
      <c r="X96" s="84"/>
      <c r="Y96" s="84"/>
      <c r="Z96" s="84"/>
      <c r="AA96" s="84"/>
      <c r="AB96" s="84"/>
      <c r="AC96" s="84"/>
      <c r="AD96" s="84"/>
      <c r="AE96" s="84"/>
      <c r="AF96" s="85"/>
      <c r="AH96" s="100"/>
      <c r="AL96" s="51"/>
      <c r="AM96" s="53">
        <f>(M96/I96)*100</f>
        <v>99.57096667351355</v>
      </c>
    </row>
    <row r="97" spans="1:39" ht="12.75" customHeight="1">
      <c r="A97" s="629"/>
      <c r="B97" s="649"/>
      <c r="C97" s="626" t="s">
        <v>1028</v>
      </c>
      <c r="D97" s="626"/>
      <c r="E97" s="398">
        <f>SUM(I97:K97)</f>
        <v>33388.63384</v>
      </c>
      <c r="F97" s="399"/>
      <c r="G97" s="172"/>
      <c r="H97" s="403">
        <v>0</v>
      </c>
      <c r="I97" s="404">
        <f>L97</f>
        <v>33388.63384</v>
      </c>
      <c r="J97" s="404">
        <f>J107+J115+J123+J131+J139+J145+J151</f>
        <v>0</v>
      </c>
      <c r="K97" s="404">
        <f>K107+K115+K123+K131+K139+K145+K151</f>
        <v>0</v>
      </c>
      <c r="L97" s="404">
        <f>L107+L115+L123+L131+L139+L145+L151</f>
        <v>33388.63384</v>
      </c>
      <c r="M97" s="404">
        <f>M107+M115+M123+M131+M139+M145+M151</f>
        <v>33388.63384</v>
      </c>
      <c r="N97" s="418"/>
      <c r="O97" s="86"/>
      <c r="P97" s="87"/>
      <c r="Q97" s="87"/>
      <c r="R97" s="87"/>
      <c r="S97" s="87"/>
      <c r="T97" s="87"/>
      <c r="U97" s="87"/>
      <c r="V97" s="87"/>
      <c r="W97" s="87"/>
      <c r="X97" s="87"/>
      <c r="Y97" s="87"/>
      <c r="Z97" s="87"/>
      <c r="AA97" s="87"/>
      <c r="AB97" s="87"/>
      <c r="AC97" s="87"/>
      <c r="AD97" s="87"/>
      <c r="AE97" s="87"/>
      <c r="AF97" s="88"/>
      <c r="AH97" s="100"/>
      <c r="AL97" s="51"/>
      <c r="AM97" s="53">
        <f>(M97/I97)*100</f>
        <v>100</v>
      </c>
    </row>
    <row r="98" spans="1:39" ht="24" customHeight="1">
      <c r="A98" s="629"/>
      <c r="B98" s="649"/>
      <c r="C98" s="626" t="s">
        <v>1029</v>
      </c>
      <c r="D98" s="626"/>
      <c r="E98" s="398">
        <f>SUM(I98:K98)</f>
        <v>0</v>
      </c>
      <c r="F98" s="399"/>
      <c r="G98" s="172"/>
      <c r="H98" s="403">
        <v>0</v>
      </c>
      <c r="I98" s="404">
        <v>0</v>
      </c>
      <c r="J98" s="404"/>
      <c r="K98" s="404"/>
      <c r="L98" s="404">
        <v>0</v>
      </c>
      <c r="M98" s="404">
        <v>0</v>
      </c>
      <c r="N98" s="419"/>
      <c r="O98" s="110"/>
      <c r="P98" s="111"/>
      <c r="Q98" s="111"/>
      <c r="R98" s="111"/>
      <c r="S98" s="111"/>
      <c r="T98" s="111"/>
      <c r="U98" s="111"/>
      <c r="V98" s="111"/>
      <c r="W98" s="111"/>
      <c r="X98" s="111"/>
      <c r="Y98" s="111"/>
      <c r="Z98" s="111"/>
      <c r="AA98" s="111"/>
      <c r="AB98" s="111"/>
      <c r="AC98" s="111"/>
      <c r="AD98" s="111"/>
      <c r="AE98" s="111"/>
      <c r="AF98" s="112"/>
      <c r="AH98" s="100"/>
      <c r="AL98" s="51"/>
      <c r="AM98" s="53"/>
    </row>
    <row r="99" spans="1:39" ht="12.75" customHeight="1">
      <c r="A99" s="629"/>
      <c r="B99" s="649"/>
      <c r="C99" s="626" t="s">
        <v>1030</v>
      </c>
      <c r="D99" s="626"/>
      <c r="E99" s="398">
        <f>SUM(I99:K99)</f>
        <v>0</v>
      </c>
      <c r="F99" s="399"/>
      <c r="G99" s="172"/>
      <c r="H99" s="403">
        <v>0</v>
      </c>
      <c r="I99" s="404">
        <v>0</v>
      </c>
      <c r="J99" s="404"/>
      <c r="K99" s="404"/>
      <c r="L99" s="404">
        <v>0</v>
      </c>
      <c r="M99" s="404">
        <v>0</v>
      </c>
      <c r="N99" s="425"/>
      <c r="O99" s="95"/>
      <c r="P99" s="96"/>
      <c r="Q99" s="96"/>
      <c r="R99" s="96"/>
      <c r="S99" s="96"/>
      <c r="T99" s="96"/>
      <c r="U99" s="96"/>
      <c r="V99" s="96"/>
      <c r="W99" s="96"/>
      <c r="X99" s="96"/>
      <c r="Y99" s="96"/>
      <c r="Z99" s="96"/>
      <c r="AA99" s="96"/>
      <c r="AB99" s="96"/>
      <c r="AC99" s="96"/>
      <c r="AD99" s="96"/>
      <c r="AE99" s="96"/>
      <c r="AF99" s="97"/>
      <c r="AH99" s="100"/>
      <c r="AL99" s="51"/>
      <c r="AM99" s="53"/>
    </row>
    <row r="100" spans="1:39" ht="12.75" customHeight="1">
      <c r="A100" s="629"/>
      <c r="B100" s="649"/>
      <c r="C100" s="626" t="s">
        <v>1031</v>
      </c>
      <c r="D100" s="626"/>
      <c r="E100" s="398"/>
      <c r="F100" s="399"/>
      <c r="G100" s="172"/>
      <c r="H100" s="403">
        <v>0</v>
      </c>
      <c r="I100" s="404">
        <v>0</v>
      </c>
      <c r="J100" s="404"/>
      <c r="K100" s="404"/>
      <c r="L100" s="404">
        <v>0</v>
      </c>
      <c r="M100" s="404">
        <v>0</v>
      </c>
      <c r="N100" s="425"/>
      <c r="O100" s="95"/>
      <c r="P100" s="96"/>
      <c r="Q100" s="96"/>
      <c r="R100" s="96"/>
      <c r="S100" s="96"/>
      <c r="T100" s="96"/>
      <c r="U100" s="96"/>
      <c r="V100" s="96"/>
      <c r="W100" s="96"/>
      <c r="X100" s="96"/>
      <c r="Y100" s="96"/>
      <c r="Z100" s="96"/>
      <c r="AA100" s="96"/>
      <c r="AB100" s="96"/>
      <c r="AC100" s="96"/>
      <c r="AD100" s="96"/>
      <c r="AE100" s="96"/>
      <c r="AF100" s="138"/>
      <c r="AH100" s="100"/>
      <c r="AL100" s="51"/>
      <c r="AM100" s="53"/>
    </row>
    <row r="101" spans="1:39" ht="12.75" customHeight="1" hidden="1">
      <c r="A101" s="420"/>
      <c r="B101" s="421"/>
      <c r="C101" s="426"/>
      <c r="D101" s="427"/>
      <c r="E101" s="428" t="s">
        <v>34</v>
      </c>
      <c r="F101" s="38"/>
      <c r="G101" s="90"/>
      <c r="H101" s="429"/>
      <c r="I101" s="408"/>
      <c r="J101" s="408" t="s">
        <v>34</v>
      </c>
      <c r="K101" s="408" t="s">
        <v>34</v>
      </c>
      <c r="L101" s="408" t="s">
        <v>34</v>
      </c>
      <c r="M101" s="408" t="s">
        <v>34</v>
      </c>
      <c r="N101" s="430" t="s">
        <v>37</v>
      </c>
      <c r="O101" s="123"/>
      <c r="P101" s="124"/>
      <c r="Q101" s="124"/>
      <c r="R101" s="124"/>
      <c r="S101" s="124"/>
      <c r="T101" s="124"/>
      <c r="U101" s="124"/>
      <c r="V101" s="124"/>
      <c r="W101" s="124"/>
      <c r="X101" s="124"/>
      <c r="Y101" s="124"/>
      <c r="Z101" s="124"/>
      <c r="AA101" s="124"/>
      <c r="AB101" s="124"/>
      <c r="AC101" s="124"/>
      <c r="AD101" s="124"/>
      <c r="AE101" s="124"/>
      <c r="AF101" s="124" t="s">
        <v>50</v>
      </c>
      <c r="AG101" s="124"/>
      <c r="AH101" s="124"/>
      <c r="AI101" s="124"/>
      <c r="AJ101" s="124"/>
      <c r="AK101" s="124"/>
      <c r="AL101" s="124"/>
      <c r="AM101" s="125"/>
    </row>
    <row r="102" spans="1:39" ht="12.75" customHeight="1" hidden="1">
      <c r="A102" s="629"/>
      <c r="B102" s="631" t="s">
        <v>79</v>
      </c>
      <c r="C102" s="632"/>
      <c r="D102" s="632"/>
      <c r="E102" s="398"/>
      <c r="F102" s="399"/>
      <c r="G102" s="172"/>
      <c r="H102" s="400"/>
      <c r="I102" s="401"/>
      <c r="J102" s="401"/>
      <c r="K102" s="401"/>
      <c r="L102" s="401"/>
      <c r="M102" s="401"/>
      <c r="N102" s="647" t="s">
        <v>80</v>
      </c>
      <c r="O102" s="78" t="s">
        <v>50</v>
      </c>
      <c r="P102" s="79" t="s">
        <v>50</v>
      </c>
      <c r="Q102" s="79" t="s">
        <v>50</v>
      </c>
      <c r="R102" s="79" t="s">
        <v>50</v>
      </c>
      <c r="S102" s="79" t="s">
        <v>50</v>
      </c>
      <c r="T102" s="79" t="s">
        <v>50</v>
      </c>
      <c r="U102" s="79" t="s">
        <v>50</v>
      </c>
      <c r="V102" s="79" t="s">
        <v>50</v>
      </c>
      <c r="W102" s="79" t="s">
        <v>50</v>
      </c>
      <c r="X102" s="79" t="s">
        <v>50</v>
      </c>
      <c r="Y102" s="79" t="s">
        <v>50</v>
      </c>
      <c r="Z102" s="79" t="s">
        <v>50</v>
      </c>
      <c r="AA102" s="79" t="s">
        <v>50</v>
      </c>
      <c r="AB102" s="79" t="s">
        <v>50</v>
      </c>
      <c r="AC102" s="79" t="s">
        <v>50</v>
      </c>
      <c r="AD102" s="79" t="s">
        <v>50</v>
      </c>
      <c r="AE102" s="79" t="s">
        <v>50</v>
      </c>
      <c r="AF102" s="80" t="s">
        <v>50</v>
      </c>
      <c r="AH102" s="100"/>
      <c r="AL102" s="51"/>
      <c r="AM102" s="53"/>
    </row>
    <row r="103" spans="1:39" ht="41.25" customHeight="1">
      <c r="A103" s="629"/>
      <c r="B103" s="631"/>
      <c r="C103" s="624" t="s">
        <v>1025</v>
      </c>
      <c r="D103" s="624"/>
      <c r="E103" s="398">
        <f aca="true" t="shared" si="10" ref="E103:M103">SUM(E104:E109)</f>
        <v>4590064.20428</v>
      </c>
      <c r="F103" s="399"/>
      <c r="G103" s="172"/>
      <c r="H103" s="400">
        <f>H106</f>
        <v>4611999.292</v>
      </c>
      <c r="I103" s="401">
        <f t="shared" si="10"/>
        <v>4590064.20428</v>
      </c>
      <c r="J103" s="401">
        <f t="shared" si="10"/>
        <v>0</v>
      </c>
      <c r="K103" s="401">
        <f t="shared" si="10"/>
        <v>0</v>
      </c>
      <c r="L103" s="401">
        <f t="shared" si="10"/>
        <v>4579066.62967</v>
      </c>
      <c r="M103" s="401">
        <f t="shared" si="10"/>
        <v>4579066.62967</v>
      </c>
      <c r="N103" s="647"/>
      <c r="O103" s="83"/>
      <c r="P103" s="84"/>
      <c r="Q103" s="84"/>
      <c r="R103" s="84"/>
      <c r="S103" s="84"/>
      <c r="T103" s="84"/>
      <c r="U103" s="84"/>
      <c r="V103" s="84"/>
      <c r="W103" s="84"/>
      <c r="X103" s="84"/>
      <c r="Y103" s="84"/>
      <c r="Z103" s="84"/>
      <c r="AA103" s="84"/>
      <c r="AB103" s="84"/>
      <c r="AC103" s="84"/>
      <c r="AD103" s="84"/>
      <c r="AE103" s="84"/>
      <c r="AF103" s="85"/>
      <c r="AH103" s="100"/>
      <c r="AL103" s="51"/>
      <c r="AM103" s="53"/>
    </row>
    <row r="104" spans="1:39" ht="12.75" customHeight="1" hidden="1">
      <c r="A104" s="629"/>
      <c r="B104" s="631"/>
      <c r="C104" s="624" t="s">
        <v>28</v>
      </c>
      <c r="D104" s="624"/>
      <c r="E104" s="398"/>
      <c r="F104" s="399"/>
      <c r="G104" s="172"/>
      <c r="H104" s="400"/>
      <c r="I104" s="401"/>
      <c r="J104" s="401"/>
      <c r="K104" s="401"/>
      <c r="L104" s="401"/>
      <c r="M104" s="401"/>
      <c r="N104" s="647"/>
      <c r="O104" s="83"/>
      <c r="P104" s="84"/>
      <c r="Q104" s="84"/>
      <c r="R104" s="84"/>
      <c r="S104" s="84"/>
      <c r="T104" s="84"/>
      <c r="U104" s="84"/>
      <c r="V104" s="84"/>
      <c r="W104" s="84"/>
      <c r="X104" s="84"/>
      <c r="Y104" s="84"/>
      <c r="Z104" s="84"/>
      <c r="AA104" s="84"/>
      <c r="AB104" s="84"/>
      <c r="AC104" s="84"/>
      <c r="AD104" s="84"/>
      <c r="AE104" s="84"/>
      <c r="AF104" s="85"/>
      <c r="AH104" s="100"/>
      <c r="AL104" s="51"/>
      <c r="AM104" s="53" t="e">
        <f>(M104/I104)*100</f>
        <v>#DIV/0!</v>
      </c>
    </row>
    <row r="105" spans="1:39" ht="12.75" customHeight="1">
      <c r="A105" s="629"/>
      <c r="B105" s="631"/>
      <c r="C105" s="624" t="s">
        <v>1026</v>
      </c>
      <c r="D105" s="624"/>
      <c r="E105" s="398"/>
      <c r="F105" s="399"/>
      <c r="G105" s="172"/>
      <c r="H105" s="400">
        <v>0</v>
      </c>
      <c r="I105" s="401">
        <v>0</v>
      </c>
      <c r="J105" s="401"/>
      <c r="K105" s="401"/>
      <c r="L105" s="401">
        <v>0</v>
      </c>
      <c r="M105" s="401">
        <v>0</v>
      </c>
      <c r="N105" s="647"/>
      <c r="O105" s="83"/>
      <c r="P105" s="84"/>
      <c r="Q105" s="84"/>
      <c r="R105" s="84"/>
      <c r="S105" s="84"/>
      <c r="T105" s="84"/>
      <c r="U105" s="84"/>
      <c r="V105" s="84"/>
      <c r="W105" s="84"/>
      <c r="X105" s="84"/>
      <c r="Y105" s="84"/>
      <c r="Z105" s="84"/>
      <c r="AA105" s="84"/>
      <c r="AB105" s="84"/>
      <c r="AC105" s="84"/>
      <c r="AD105" s="84"/>
      <c r="AE105" s="84"/>
      <c r="AF105" s="85"/>
      <c r="AH105" s="100"/>
      <c r="AL105" s="51"/>
      <c r="AM105" s="53"/>
    </row>
    <row r="106" spans="1:39" ht="12.75" customHeight="1">
      <c r="A106" s="629"/>
      <c r="B106" s="631"/>
      <c r="C106" s="624" t="s">
        <v>1027</v>
      </c>
      <c r="D106" s="624"/>
      <c r="E106" s="398">
        <f>SUM(I106:K106)</f>
        <v>4590064.20428</v>
      </c>
      <c r="F106" s="399">
        <v>813</v>
      </c>
      <c r="G106" s="172" t="s">
        <v>1032</v>
      </c>
      <c r="H106" s="400">
        <v>4611999.292</v>
      </c>
      <c r="I106" s="401">
        <v>4590064.20428</v>
      </c>
      <c r="J106" s="401"/>
      <c r="K106" s="401"/>
      <c r="L106" s="401">
        <v>4579066.62967</v>
      </c>
      <c r="M106" s="401">
        <f>L106</f>
        <v>4579066.62967</v>
      </c>
      <c r="N106" s="647"/>
      <c r="O106" s="83"/>
      <c r="P106" s="84"/>
      <c r="Q106" s="84"/>
      <c r="R106" s="84"/>
      <c r="S106" s="84"/>
      <c r="T106" s="84"/>
      <c r="U106" s="84"/>
      <c r="V106" s="84"/>
      <c r="W106" s="84"/>
      <c r="X106" s="84"/>
      <c r="Y106" s="84"/>
      <c r="Z106" s="84"/>
      <c r="AA106" s="84"/>
      <c r="AB106" s="84"/>
      <c r="AC106" s="84"/>
      <c r="AD106" s="84"/>
      <c r="AE106" s="84"/>
      <c r="AF106" s="85"/>
      <c r="AH106" s="100"/>
      <c r="AL106" s="51"/>
      <c r="AM106" s="53">
        <f>(M106/I106)*100</f>
        <v>99.76040477604332</v>
      </c>
    </row>
    <row r="107" spans="1:39" ht="126.75" customHeight="1">
      <c r="A107" s="629"/>
      <c r="B107" s="631"/>
      <c r="C107" s="624" t="s">
        <v>1028</v>
      </c>
      <c r="D107" s="624"/>
      <c r="E107" s="398"/>
      <c r="F107" s="399"/>
      <c r="G107" s="172"/>
      <c r="H107" s="400">
        <v>0</v>
      </c>
      <c r="I107" s="401">
        <v>0</v>
      </c>
      <c r="J107" s="401"/>
      <c r="K107" s="401"/>
      <c r="L107" s="401">
        <v>0</v>
      </c>
      <c r="M107" s="401">
        <v>0</v>
      </c>
      <c r="N107" s="647"/>
      <c r="O107" s="86"/>
      <c r="P107" s="87"/>
      <c r="Q107" s="87"/>
      <c r="R107" s="87"/>
      <c r="S107" s="87"/>
      <c r="T107" s="87"/>
      <c r="U107" s="87"/>
      <c r="V107" s="87"/>
      <c r="W107" s="87"/>
      <c r="X107" s="87"/>
      <c r="Y107" s="87"/>
      <c r="Z107" s="87"/>
      <c r="AA107" s="87"/>
      <c r="AB107" s="87"/>
      <c r="AC107" s="87"/>
      <c r="AD107" s="87"/>
      <c r="AE107" s="87"/>
      <c r="AF107" s="88"/>
      <c r="AH107" s="100"/>
      <c r="AL107" s="51"/>
      <c r="AM107" s="53"/>
    </row>
    <row r="108" spans="1:39" ht="12.75" customHeight="1" hidden="1">
      <c r="A108" s="629"/>
      <c r="B108" s="631"/>
      <c r="C108" s="639"/>
      <c r="D108" s="639"/>
      <c r="E108" s="398"/>
      <c r="F108" s="399"/>
      <c r="G108" s="172"/>
      <c r="H108" s="400"/>
      <c r="I108" s="401"/>
      <c r="J108" s="401"/>
      <c r="K108" s="401"/>
      <c r="L108" s="401"/>
      <c r="M108" s="401"/>
      <c r="N108" s="419"/>
      <c r="O108" s="110"/>
      <c r="P108" s="111"/>
      <c r="Q108" s="111"/>
      <c r="R108" s="111"/>
      <c r="S108" s="111"/>
      <c r="T108" s="111"/>
      <c r="U108" s="111"/>
      <c r="V108" s="111"/>
      <c r="W108" s="111"/>
      <c r="X108" s="111"/>
      <c r="Y108" s="111"/>
      <c r="Z108" s="111"/>
      <c r="AA108" s="111"/>
      <c r="AB108" s="111"/>
      <c r="AC108" s="111"/>
      <c r="AD108" s="111"/>
      <c r="AE108" s="111"/>
      <c r="AF108" s="112"/>
      <c r="AH108" s="100"/>
      <c r="AL108" s="51"/>
      <c r="AM108" s="53"/>
    </row>
    <row r="109" spans="1:39" ht="12.75" customHeight="1" hidden="1">
      <c r="A109" s="629"/>
      <c r="B109" s="631"/>
      <c r="C109" s="639"/>
      <c r="D109" s="639"/>
      <c r="E109" s="398"/>
      <c r="F109" s="399"/>
      <c r="G109" s="172"/>
      <c r="H109" s="400"/>
      <c r="I109" s="401"/>
      <c r="J109" s="401"/>
      <c r="K109" s="401"/>
      <c r="L109" s="401"/>
      <c r="M109" s="401"/>
      <c r="N109" s="419"/>
      <c r="O109" s="110"/>
      <c r="P109" s="111"/>
      <c r="Q109" s="111"/>
      <c r="R109" s="111"/>
      <c r="S109" s="111"/>
      <c r="T109" s="111"/>
      <c r="U109" s="111"/>
      <c r="V109" s="111"/>
      <c r="W109" s="111"/>
      <c r="X109" s="111"/>
      <c r="Y109" s="111"/>
      <c r="Z109" s="111"/>
      <c r="AA109" s="111"/>
      <c r="AB109" s="111"/>
      <c r="AC109" s="111"/>
      <c r="AD109" s="111"/>
      <c r="AE109" s="111"/>
      <c r="AF109" s="112"/>
      <c r="AH109" s="100"/>
      <c r="AL109" s="51"/>
      <c r="AM109" s="53"/>
    </row>
    <row r="110" spans="1:39" ht="12.75" customHeight="1" hidden="1">
      <c r="A110" s="629"/>
      <c r="B110" s="631" t="s">
        <v>83</v>
      </c>
      <c r="C110" s="632"/>
      <c r="D110" s="632"/>
      <c r="E110" s="398"/>
      <c r="F110" s="399"/>
      <c r="G110" s="172"/>
      <c r="H110" s="400"/>
      <c r="I110" s="401"/>
      <c r="J110" s="401"/>
      <c r="K110" s="401"/>
      <c r="L110" s="401"/>
      <c r="M110" s="401"/>
      <c r="N110" s="634" t="s">
        <v>84</v>
      </c>
      <c r="O110" s="78" t="s">
        <v>50</v>
      </c>
      <c r="P110" s="79" t="s">
        <v>50</v>
      </c>
      <c r="Q110" s="79" t="s">
        <v>50</v>
      </c>
      <c r="R110" s="79" t="s">
        <v>50</v>
      </c>
      <c r="S110" s="79" t="s">
        <v>50</v>
      </c>
      <c r="T110" s="79" t="s">
        <v>50</v>
      </c>
      <c r="U110" s="79" t="s">
        <v>50</v>
      </c>
      <c r="V110" s="79" t="s">
        <v>50</v>
      </c>
      <c r="W110" s="79" t="s">
        <v>50</v>
      </c>
      <c r="X110" s="79" t="s">
        <v>50</v>
      </c>
      <c r="Y110" s="79" t="s">
        <v>50</v>
      </c>
      <c r="Z110" s="79" t="s">
        <v>50</v>
      </c>
      <c r="AA110" s="79" t="s">
        <v>50</v>
      </c>
      <c r="AB110" s="79" t="s">
        <v>50</v>
      </c>
      <c r="AC110" s="79" t="s">
        <v>50</v>
      </c>
      <c r="AD110" s="79" t="s">
        <v>50</v>
      </c>
      <c r="AE110" s="79" t="s">
        <v>50</v>
      </c>
      <c r="AF110" s="79" t="s">
        <v>50</v>
      </c>
      <c r="AH110" s="100"/>
      <c r="AL110" s="51"/>
      <c r="AM110" s="53"/>
    </row>
    <row r="111" spans="1:39" ht="15" customHeight="1">
      <c r="A111" s="629"/>
      <c r="B111" s="631"/>
      <c r="C111" s="624" t="s">
        <v>1025</v>
      </c>
      <c r="D111" s="624"/>
      <c r="E111" s="398">
        <f aca="true" t="shared" si="11" ref="E111:M111">SUM(E112:E117)</f>
        <v>1248050.7497</v>
      </c>
      <c r="F111" s="399"/>
      <c r="G111" s="172"/>
      <c r="H111" s="400">
        <f>H114</f>
        <v>702352.928</v>
      </c>
      <c r="I111" s="401">
        <f t="shared" si="11"/>
        <v>679285.1317</v>
      </c>
      <c r="J111" s="401">
        <f t="shared" si="11"/>
        <v>284382.809</v>
      </c>
      <c r="K111" s="401">
        <f t="shared" si="11"/>
        <v>284382.809</v>
      </c>
      <c r="L111" s="401">
        <f t="shared" si="11"/>
        <v>667672.22162</v>
      </c>
      <c r="M111" s="401">
        <f t="shared" si="11"/>
        <v>667672.2216199999</v>
      </c>
      <c r="N111" s="634"/>
      <c r="O111" s="83"/>
      <c r="P111" s="84"/>
      <c r="Q111" s="84"/>
      <c r="R111" s="84"/>
      <c r="S111" s="84"/>
      <c r="T111" s="84"/>
      <c r="U111" s="84"/>
      <c r="V111" s="84"/>
      <c r="W111" s="84"/>
      <c r="X111" s="84"/>
      <c r="Y111" s="84"/>
      <c r="Z111" s="84"/>
      <c r="AA111" s="84"/>
      <c r="AB111" s="84"/>
      <c r="AC111" s="84"/>
      <c r="AD111" s="84"/>
      <c r="AE111" s="84"/>
      <c r="AF111" s="85"/>
      <c r="AH111" s="100"/>
      <c r="AL111" s="51"/>
      <c r="AM111" s="53"/>
    </row>
    <row r="112" spans="1:39" ht="12.75" customHeight="1" hidden="1">
      <c r="A112" s="629"/>
      <c r="B112" s="631"/>
      <c r="C112" s="624" t="s">
        <v>28</v>
      </c>
      <c r="D112" s="624"/>
      <c r="E112" s="398">
        <f>SUM(I112:K112)</f>
        <v>0</v>
      </c>
      <c r="F112" s="399"/>
      <c r="G112" s="172"/>
      <c r="H112" s="400"/>
      <c r="I112" s="401"/>
      <c r="J112" s="401"/>
      <c r="K112" s="401"/>
      <c r="L112" s="401"/>
      <c r="M112" s="401"/>
      <c r="N112" s="634"/>
      <c r="O112" s="83"/>
      <c r="P112" s="84"/>
      <c r="Q112" s="84"/>
      <c r="R112" s="84"/>
      <c r="S112" s="84"/>
      <c r="T112" s="84"/>
      <c r="U112" s="84"/>
      <c r="V112" s="84"/>
      <c r="W112" s="84"/>
      <c r="X112" s="84"/>
      <c r="Y112" s="84"/>
      <c r="Z112" s="84"/>
      <c r="AA112" s="84"/>
      <c r="AB112" s="84"/>
      <c r="AC112" s="84"/>
      <c r="AD112" s="84"/>
      <c r="AE112" s="84"/>
      <c r="AF112" s="85"/>
      <c r="AH112" s="100"/>
      <c r="AL112" s="51"/>
      <c r="AM112" s="53" t="e">
        <f>(M112/I112)*100</f>
        <v>#DIV/0!</v>
      </c>
    </row>
    <row r="113" spans="1:39" ht="12.75" customHeight="1">
      <c r="A113" s="629"/>
      <c r="B113" s="631"/>
      <c r="C113" s="624" t="s">
        <v>1026</v>
      </c>
      <c r="D113" s="624"/>
      <c r="E113" s="398"/>
      <c r="F113" s="399"/>
      <c r="G113" s="172"/>
      <c r="H113" s="400">
        <v>0</v>
      </c>
      <c r="I113" s="401">
        <v>0</v>
      </c>
      <c r="J113" s="401"/>
      <c r="K113" s="401"/>
      <c r="L113" s="401">
        <v>0</v>
      </c>
      <c r="M113" s="401">
        <v>0</v>
      </c>
      <c r="N113" s="634"/>
      <c r="O113" s="83"/>
      <c r="P113" s="84"/>
      <c r="Q113" s="84"/>
      <c r="R113" s="84"/>
      <c r="S113" s="84"/>
      <c r="T113" s="84"/>
      <c r="U113" s="84"/>
      <c r="V113" s="84"/>
      <c r="W113" s="84"/>
      <c r="X113" s="84"/>
      <c r="Y113" s="84"/>
      <c r="Z113" s="84"/>
      <c r="AA113" s="84"/>
      <c r="AB113" s="84"/>
      <c r="AC113" s="84"/>
      <c r="AD113" s="84"/>
      <c r="AE113" s="84"/>
      <c r="AF113" s="85"/>
      <c r="AH113" s="100"/>
      <c r="AL113" s="51"/>
      <c r="AM113" s="53"/>
    </row>
    <row r="114" spans="1:39" ht="12.75" customHeight="1">
      <c r="A114" s="629"/>
      <c r="B114" s="631"/>
      <c r="C114" s="624" t="s">
        <v>1027</v>
      </c>
      <c r="D114" s="624"/>
      <c r="E114" s="398">
        <f>SUM(I114:K114)</f>
        <v>1248050.7497</v>
      </c>
      <c r="F114" s="399">
        <v>813</v>
      </c>
      <c r="G114" s="172" t="s">
        <v>1032</v>
      </c>
      <c r="H114" s="400">
        <v>702352.928</v>
      </c>
      <c r="I114" s="401">
        <v>679285.1317</v>
      </c>
      <c r="J114" s="401">
        <f>121377.691-7300+42115.424+3200+64672.694+60317</f>
        <v>284382.809</v>
      </c>
      <c r="K114" s="401">
        <f>121377.691-7300+42115.424+3200+64672.694+60317</f>
        <v>284382.809</v>
      </c>
      <c r="L114" s="401">
        <v>667672.22162</v>
      </c>
      <c r="M114" s="401">
        <f>303856.5744+46330.78894+54440.88074+53602.60633+65631.812+1059.254+533.028+137+43094.7976699999+411+948.799+68164.63998+46890.25845-17389.21789-40</f>
        <v>667672.2216199999</v>
      </c>
      <c r="N114" s="634"/>
      <c r="O114" s="83"/>
      <c r="P114" s="84"/>
      <c r="Q114" s="84"/>
      <c r="R114" s="84"/>
      <c r="S114" s="84"/>
      <c r="T114" s="84"/>
      <c r="U114" s="84"/>
      <c r="V114" s="84"/>
      <c r="W114" s="84"/>
      <c r="X114" s="84"/>
      <c r="Y114" s="84"/>
      <c r="Z114" s="84"/>
      <c r="AA114" s="84"/>
      <c r="AB114" s="84"/>
      <c r="AC114" s="84"/>
      <c r="AD114" s="84"/>
      <c r="AE114" s="84"/>
      <c r="AF114" s="85"/>
      <c r="AH114" s="100"/>
      <c r="AL114" s="51"/>
      <c r="AM114" s="53">
        <f>(M114/I114)*100</f>
        <v>98.29042186586105</v>
      </c>
    </row>
    <row r="115" spans="1:39" ht="15" customHeight="1">
      <c r="A115" s="629"/>
      <c r="B115" s="631"/>
      <c r="C115" s="624" t="s">
        <v>1028</v>
      </c>
      <c r="D115" s="624"/>
      <c r="E115" s="398">
        <f>SUM(I115:K115)</f>
        <v>0</v>
      </c>
      <c r="F115" s="399"/>
      <c r="G115" s="172"/>
      <c r="H115" s="400">
        <v>0</v>
      </c>
      <c r="I115" s="401">
        <v>0</v>
      </c>
      <c r="J115" s="401"/>
      <c r="K115" s="401"/>
      <c r="L115" s="401">
        <v>0</v>
      </c>
      <c r="M115" s="401">
        <v>0</v>
      </c>
      <c r="N115" s="634"/>
      <c r="O115" s="83"/>
      <c r="P115" s="84"/>
      <c r="Q115" s="84"/>
      <c r="R115" s="84"/>
      <c r="S115" s="84"/>
      <c r="T115" s="84"/>
      <c r="U115" s="84"/>
      <c r="V115" s="84"/>
      <c r="W115" s="84"/>
      <c r="X115" s="84"/>
      <c r="Y115" s="84"/>
      <c r="Z115" s="84"/>
      <c r="AA115" s="84"/>
      <c r="AB115" s="84"/>
      <c r="AC115" s="84"/>
      <c r="AD115" s="84"/>
      <c r="AE115" s="84"/>
      <c r="AF115" s="85"/>
      <c r="AH115" s="100"/>
      <c r="AL115" s="51"/>
      <c r="AM115" s="53"/>
    </row>
    <row r="116" spans="1:39" ht="12.75" customHeight="1" hidden="1">
      <c r="A116" s="629"/>
      <c r="B116" s="631"/>
      <c r="C116" s="624"/>
      <c r="D116" s="624"/>
      <c r="E116" s="398">
        <f>SUM(I116:K116)</f>
        <v>0</v>
      </c>
      <c r="F116" s="399"/>
      <c r="G116" s="172"/>
      <c r="H116" s="400"/>
      <c r="I116" s="401"/>
      <c r="J116" s="401"/>
      <c r="K116" s="401"/>
      <c r="L116" s="401"/>
      <c r="M116" s="401"/>
      <c r="N116" s="417"/>
      <c r="O116" s="83"/>
      <c r="P116" s="84"/>
      <c r="Q116" s="84"/>
      <c r="R116" s="84"/>
      <c r="S116" s="84"/>
      <c r="T116" s="84"/>
      <c r="U116" s="84"/>
      <c r="V116" s="84"/>
      <c r="W116" s="84"/>
      <c r="X116" s="84"/>
      <c r="Y116" s="84"/>
      <c r="Z116" s="84"/>
      <c r="AA116" s="84"/>
      <c r="AB116" s="84"/>
      <c r="AC116" s="84"/>
      <c r="AD116" s="84"/>
      <c r="AE116" s="84"/>
      <c r="AF116" s="85"/>
      <c r="AH116" s="100"/>
      <c r="AL116" s="51"/>
      <c r="AM116" s="53"/>
    </row>
    <row r="117" spans="1:39" ht="12.75" customHeight="1" hidden="1">
      <c r="A117" s="629"/>
      <c r="B117" s="631"/>
      <c r="C117" s="624"/>
      <c r="D117" s="624"/>
      <c r="E117" s="398">
        <f>SUM(I117:K117)</f>
        <v>0</v>
      </c>
      <c r="F117" s="399"/>
      <c r="G117" s="172"/>
      <c r="H117" s="400"/>
      <c r="I117" s="401"/>
      <c r="J117" s="401"/>
      <c r="K117" s="401"/>
      <c r="L117" s="401"/>
      <c r="M117" s="401"/>
      <c r="N117" s="418"/>
      <c r="O117" s="115"/>
      <c r="P117" s="126"/>
      <c r="Q117" s="126"/>
      <c r="R117" s="126"/>
      <c r="S117" s="126"/>
      <c r="T117" s="126"/>
      <c r="U117" s="126"/>
      <c r="V117" s="126"/>
      <c r="W117" s="126"/>
      <c r="X117" s="126"/>
      <c r="Y117" s="126"/>
      <c r="Z117" s="126"/>
      <c r="AA117" s="126"/>
      <c r="AB117" s="126"/>
      <c r="AC117" s="126"/>
      <c r="AD117" s="126"/>
      <c r="AE117" s="126"/>
      <c r="AF117" s="127"/>
      <c r="AH117" s="100"/>
      <c r="AL117" s="51"/>
      <c r="AM117" s="53"/>
    </row>
    <row r="118" spans="1:39" ht="6" customHeight="1">
      <c r="A118" s="629"/>
      <c r="B118" s="631" t="s">
        <v>87</v>
      </c>
      <c r="C118" s="645"/>
      <c r="D118" s="646"/>
      <c r="E118" s="398"/>
      <c r="F118" s="399"/>
      <c r="G118" s="172"/>
      <c r="H118" s="400"/>
      <c r="I118" s="401"/>
      <c r="J118" s="401"/>
      <c r="K118" s="401"/>
      <c r="L118" s="401"/>
      <c r="M118" s="401"/>
      <c r="N118" s="647" t="s">
        <v>88</v>
      </c>
      <c r="O118" s="78" t="s">
        <v>50</v>
      </c>
      <c r="P118" s="128"/>
      <c r="Q118" s="79"/>
      <c r="R118" s="79"/>
      <c r="S118" s="79" t="s">
        <v>50</v>
      </c>
      <c r="T118" s="79" t="s">
        <v>50</v>
      </c>
      <c r="U118" s="79"/>
      <c r="V118" s="79" t="s">
        <v>50</v>
      </c>
      <c r="W118" s="79"/>
      <c r="X118" s="79"/>
      <c r="Y118" s="79" t="s">
        <v>50</v>
      </c>
      <c r="Z118" s="79"/>
      <c r="AA118" s="79" t="s">
        <v>50</v>
      </c>
      <c r="AB118" s="79" t="s">
        <v>50</v>
      </c>
      <c r="AC118" s="79" t="s">
        <v>50</v>
      </c>
      <c r="AD118" s="79"/>
      <c r="AE118" s="79" t="s">
        <v>50</v>
      </c>
      <c r="AF118" s="80" t="s">
        <v>50</v>
      </c>
      <c r="AG118" s="129"/>
      <c r="AH118" s="100"/>
      <c r="AL118" s="51"/>
      <c r="AM118" s="53"/>
    </row>
    <row r="119" spans="1:39" ht="12.75" customHeight="1">
      <c r="A119" s="629"/>
      <c r="B119" s="631"/>
      <c r="C119" s="648" t="s">
        <v>1025</v>
      </c>
      <c r="D119" s="648"/>
      <c r="E119" s="426"/>
      <c r="F119" s="399"/>
      <c r="G119" s="172"/>
      <c r="H119" s="400">
        <f>H122</f>
        <v>1500</v>
      </c>
      <c r="I119" s="401">
        <f>SUM(I120:I125)</f>
        <v>1500</v>
      </c>
      <c r="J119" s="401">
        <f>SUM(J120:J125)</f>
        <v>0</v>
      </c>
      <c r="K119" s="401">
        <f>SUM(K120:K125)</f>
        <v>0</v>
      </c>
      <c r="L119" s="401">
        <f>SUM(L120:L125)</f>
        <v>1464.524</v>
      </c>
      <c r="M119" s="401">
        <f>SUM(M120:M125)</f>
        <v>1464.524</v>
      </c>
      <c r="N119" s="647"/>
      <c r="O119" s="83"/>
      <c r="P119" s="84"/>
      <c r="Q119" s="84"/>
      <c r="R119" s="84"/>
      <c r="S119" s="84"/>
      <c r="T119" s="84"/>
      <c r="U119" s="84"/>
      <c r="V119" s="84"/>
      <c r="W119" s="84"/>
      <c r="X119" s="84"/>
      <c r="Y119" s="84"/>
      <c r="Z119" s="84"/>
      <c r="AA119" s="84"/>
      <c r="AB119" s="84"/>
      <c r="AC119" s="84"/>
      <c r="AD119" s="84"/>
      <c r="AE119" s="84"/>
      <c r="AF119" s="85"/>
      <c r="AG119" s="130"/>
      <c r="AH119" s="100"/>
      <c r="AL119" s="51"/>
      <c r="AM119" s="53"/>
    </row>
    <row r="120" spans="1:39" ht="12.75" customHeight="1" hidden="1">
      <c r="A120" s="629"/>
      <c r="B120" s="631"/>
      <c r="C120" s="648" t="s">
        <v>28</v>
      </c>
      <c r="D120" s="648"/>
      <c r="E120" s="398">
        <f>SUM(I120:K120)</f>
        <v>0</v>
      </c>
      <c r="F120" s="399"/>
      <c r="G120" s="172"/>
      <c r="H120" s="400"/>
      <c r="I120" s="401"/>
      <c r="J120" s="401"/>
      <c r="K120" s="401"/>
      <c r="L120" s="401"/>
      <c r="M120" s="401"/>
      <c r="N120" s="647"/>
      <c r="O120" s="83"/>
      <c r="P120" s="84"/>
      <c r="Q120" s="84"/>
      <c r="R120" s="84"/>
      <c r="S120" s="84"/>
      <c r="T120" s="84"/>
      <c r="U120" s="84"/>
      <c r="V120" s="84"/>
      <c r="W120" s="84"/>
      <c r="X120" s="84"/>
      <c r="Y120" s="84"/>
      <c r="Z120" s="84"/>
      <c r="AA120" s="84"/>
      <c r="AB120" s="84"/>
      <c r="AC120" s="84"/>
      <c r="AD120" s="84"/>
      <c r="AE120" s="84"/>
      <c r="AF120" s="85"/>
      <c r="AG120" s="130"/>
      <c r="AH120" s="100"/>
      <c r="AL120" s="51"/>
      <c r="AM120" s="53" t="e">
        <f>(M120/I120)*100</f>
        <v>#DIV/0!</v>
      </c>
    </row>
    <row r="121" spans="1:39" ht="12.75" customHeight="1">
      <c r="A121" s="629"/>
      <c r="B121" s="631"/>
      <c r="C121" s="648" t="s">
        <v>1026</v>
      </c>
      <c r="D121" s="648"/>
      <c r="E121" s="398"/>
      <c r="F121" s="399"/>
      <c r="G121" s="172"/>
      <c r="H121" s="400">
        <v>0</v>
      </c>
      <c r="I121" s="401">
        <v>0</v>
      </c>
      <c r="J121" s="401"/>
      <c r="K121" s="401"/>
      <c r="L121" s="401">
        <v>0</v>
      </c>
      <c r="M121" s="401">
        <v>0</v>
      </c>
      <c r="N121" s="647"/>
      <c r="O121" s="83"/>
      <c r="P121" s="84"/>
      <c r="Q121" s="84"/>
      <c r="R121" s="84"/>
      <c r="S121" s="84"/>
      <c r="T121" s="84"/>
      <c r="U121" s="84"/>
      <c r="V121" s="84"/>
      <c r="W121" s="84"/>
      <c r="X121" s="84"/>
      <c r="Y121" s="84"/>
      <c r="Z121" s="84"/>
      <c r="AA121" s="84"/>
      <c r="AB121" s="84"/>
      <c r="AC121" s="84"/>
      <c r="AD121" s="84"/>
      <c r="AE121" s="84"/>
      <c r="AF121" s="85"/>
      <c r="AG121" s="130"/>
      <c r="AH121" s="100"/>
      <c r="AL121" s="51"/>
      <c r="AM121" s="53"/>
    </row>
    <row r="122" spans="1:39" ht="12.75" customHeight="1">
      <c r="A122" s="629"/>
      <c r="B122" s="631"/>
      <c r="C122" s="648" t="s">
        <v>1027</v>
      </c>
      <c r="D122" s="648"/>
      <c r="E122" s="398">
        <f>SUM(I122:K122)</f>
        <v>1500</v>
      </c>
      <c r="F122" s="399">
        <v>813</v>
      </c>
      <c r="G122" s="172" t="s">
        <v>1032</v>
      </c>
      <c r="H122" s="400">
        <v>1500</v>
      </c>
      <c r="I122" s="401">
        <v>1500</v>
      </c>
      <c r="J122" s="401"/>
      <c r="K122" s="401"/>
      <c r="L122" s="401">
        <v>1464.524</v>
      </c>
      <c r="M122" s="401">
        <f>L122</f>
        <v>1464.524</v>
      </c>
      <c r="N122" s="647"/>
      <c r="O122" s="83"/>
      <c r="P122" s="84"/>
      <c r="Q122" s="84"/>
      <c r="R122" s="84"/>
      <c r="S122" s="84"/>
      <c r="T122" s="84"/>
      <c r="U122" s="84"/>
      <c r="V122" s="84"/>
      <c r="W122" s="84"/>
      <c r="X122" s="84"/>
      <c r="Y122" s="84"/>
      <c r="Z122" s="84"/>
      <c r="AA122" s="84"/>
      <c r="AB122" s="84"/>
      <c r="AC122" s="84"/>
      <c r="AD122" s="84"/>
      <c r="AE122" s="84"/>
      <c r="AF122" s="85"/>
      <c r="AG122" s="130"/>
      <c r="AH122" s="100"/>
      <c r="AL122" s="51"/>
      <c r="AM122" s="53">
        <f>(M122/I122)*100</f>
        <v>97.63493333333332</v>
      </c>
    </row>
    <row r="123" spans="1:39" ht="13.5" customHeight="1">
      <c r="A123" s="629"/>
      <c r="B123" s="631"/>
      <c r="C123" s="648" t="s">
        <v>1028</v>
      </c>
      <c r="D123" s="648"/>
      <c r="E123" s="398">
        <f>SUM(I123:K123)</f>
        <v>0</v>
      </c>
      <c r="F123" s="399"/>
      <c r="G123" s="172"/>
      <c r="H123" s="400">
        <v>0</v>
      </c>
      <c r="I123" s="401">
        <v>0</v>
      </c>
      <c r="J123" s="401"/>
      <c r="K123" s="401"/>
      <c r="L123" s="401">
        <v>0</v>
      </c>
      <c r="M123" s="401">
        <v>0</v>
      </c>
      <c r="N123" s="647"/>
      <c r="O123" s="83"/>
      <c r="P123" s="84"/>
      <c r="Q123" s="84"/>
      <c r="R123" s="84"/>
      <c r="S123" s="84"/>
      <c r="T123" s="84"/>
      <c r="U123" s="84"/>
      <c r="V123" s="84"/>
      <c r="W123" s="84"/>
      <c r="X123" s="84"/>
      <c r="Y123" s="84"/>
      <c r="Z123" s="84"/>
      <c r="AA123" s="84"/>
      <c r="AB123" s="84"/>
      <c r="AC123" s="84"/>
      <c r="AD123" s="84"/>
      <c r="AE123" s="84"/>
      <c r="AF123" s="85"/>
      <c r="AG123" s="130"/>
      <c r="AH123" s="100"/>
      <c r="AL123" s="51"/>
      <c r="AM123" s="53"/>
    </row>
    <row r="124" spans="1:39" ht="12.75" customHeight="1" hidden="1">
      <c r="A124" s="629"/>
      <c r="B124" s="631"/>
      <c r="C124" s="639"/>
      <c r="D124" s="639"/>
      <c r="E124" s="398">
        <f>SUM(I124:K124)</f>
        <v>0</v>
      </c>
      <c r="F124" s="399"/>
      <c r="G124" s="172"/>
      <c r="H124" s="400"/>
      <c r="I124" s="401"/>
      <c r="J124" s="401"/>
      <c r="K124" s="401"/>
      <c r="L124" s="401"/>
      <c r="M124" s="401"/>
      <c r="N124" s="417"/>
      <c r="O124" s="83"/>
      <c r="P124" s="84"/>
      <c r="Q124" s="84"/>
      <c r="R124" s="84"/>
      <c r="S124" s="84"/>
      <c r="T124" s="84"/>
      <c r="U124" s="84"/>
      <c r="V124" s="84"/>
      <c r="W124" s="84"/>
      <c r="X124" s="84"/>
      <c r="Y124" s="84"/>
      <c r="Z124" s="84"/>
      <c r="AA124" s="84"/>
      <c r="AB124" s="84"/>
      <c r="AC124" s="84"/>
      <c r="AD124" s="84"/>
      <c r="AE124" s="84"/>
      <c r="AF124" s="85"/>
      <c r="AG124" s="130"/>
      <c r="AH124" s="100"/>
      <c r="AL124" s="51"/>
      <c r="AM124" s="53"/>
    </row>
    <row r="125" spans="1:39" ht="12.75" customHeight="1" hidden="1">
      <c r="A125" s="629"/>
      <c r="B125" s="631"/>
      <c r="C125" s="639"/>
      <c r="D125" s="639"/>
      <c r="E125" s="398">
        <f>SUM(I125:K125)</f>
        <v>0</v>
      </c>
      <c r="F125" s="399"/>
      <c r="G125" s="172"/>
      <c r="H125" s="400"/>
      <c r="I125" s="401"/>
      <c r="J125" s="401"/>
      <c r="K125" s="401"/>
      <c r="L125" s="401"/>
      <c r="M125" s="401"/>
      <c r="N125" s="432"/>
      <c r="O125" s="86"/>
      <c r="P125" s="87"/>
      <c r="Q125" s="87"/>
      <c r="R125" s="87"/>
      <c r="S125" s="87"/>
      <c r="T125" s="87"/>
      <c r="U125" s="87"/>
      <c r="V125" s="87"/>
      <c r="W125" s="87"/>
      <c r="X125" s="87"/>
      <c r="Y125" s="87"/>
      <c r="Z125" s="87"/>
      <c r="AA125" s="87"/>
      <c r="AB125" s="87"/>
      <c r="AC125" s="87"/>
      <c r="AD125" s="87"/>
      <c r="AE125" s="87"/>
      <c r="AF125" s="88"/>
      <c r="AG125" s="131"/>
      <c r="AH125" s="100"/>
      <c r="AL125" s="51"/>
      <c r="AM125" s="53"/>
    </row>
    <row r="126" spans="1:39" ht="7.5" customHeight="1">
      <c r="A126" s="629"/>
      <c r="B126" s="631" t="s">
        <v>92</v>
      </c>
      <c r="C126" s="632"/>
      <c r="D126" s="632"/>
      <c r="E126" s="398"/>
      <c r="F126" s="399"/>
      <c r="G126" s="172"/>
      <c r="H126" s="400"/>
      <c r="I126" s="401"/>
      <c r="J126" s="401"/>
      <c r="K126" s="401"/>
      <c r="L126" s="401"/>
      <c r="M126" s="401"/>
      <c r="N126" s="634" t="s">
        <v>93</v>
      </c>
      <c r="O126" s="78" t="s">
        <v>50</v>
      </c>
      <c r="P126" s="79" t="s">
        <v>50</v>
      </c>
      <c r="Q126" s="79" t="s">
        <v>50</v>
      </c>
      <c r="R126" s="79"/>
      <c r="S126" s="79"/>
      <c r="T126" s="79" t="s">
        <v>50</v>
      </c>
      <c r="U126" s="79" t="s">
        <v>50</v>
      </c>
      <c r="V126" s="79" t="s">
        <v>50</v>
      </c>
      <c r="W126" s="79"/>
      <c r="X126" s="79"/>
      <c r="Y126" s="79" t="s">
        <v>50</v>
      </c>
      <c r="Z126" s="79" t="s">
        <v>50</v>
      </c>
      <c r="AA126" s="79" t="s">
        <v>50</v>
      </c>
      <c r="AB126" s="79" t="s">
        <v>50</v>
      </c>
      <c r="AC126" s="79" t="s">
        <v>50</v>
      </c>
      <c r="AD126" s="79" t="s">
        <v>50</v>
      </c>
      <c r="AE126" s="79" t="s">
        <v>50</v>
      </c>
      <c r="AF126" s="80" t="s">
        <v>50</v>
      </c>
      <c r="AG126" s="132"/>
      <c r="AH126" s="100"/>
      <c r="AL126" s="51"/>
      <c r="AM126" s="53"/>
    </row>
    <row r="127" spans="1:39" ht="12.75" customHeight="1">
      <c r="A127" s="629"/>
      <c r="B127" s="631"/>
      <c r="C127" s="624" t="s">
        <v>1025</v>
      </c>
      <c r="D127" s="624"/>
      <c r="E127" s="398">
        <f aca="true" t="shared" si="12" ref="E127:M127">SUM(E128:E133)</f>
        <v>1179.337</v>
      </c>
      <c r="F127" s="399"/>
      <c r="G127" s="172"/>
      <c r="H127" s="400">
        <f>H130</f>
        <v>1000</v>
      </c>
      <c r="I127" s="401">
        <f t="shared" si="12"/>
        <v>1179.337</v>
      </c>
      <c r="J127" s="401">
        <f t="shared" si="12"/>
        <v>0</v>
      </c>
      <c r="K127" s="401">
        <f t="shared" si="12"/>
        <v>0</v>
      </c>
      <c r="L127" s="401">
        <f t="shared" si="12"/>
        <v>1000</v>
      </c>
      <c r="M127" s="401">
        <f t="shared" si="12"/>
        <v>1000</v>
      </c>
      <c r="N127" s="634"/>
      <c r="O127" s="83"/>
      <c r="P127" s="84"/>
      <c r="Q127" s="84"/>
      <c r="R127" s="84"/>
      <c r="S127" s="84"/>
      <c r="T127" s="84"/>
      <c r="U127" s="84"/>
      <c r="V127" s="84"/>
      <c r="W127" s="84"/>
      <c r="X127" s="84"/>
      <c r="Y127" s="84"/>
      <c r="Z127" s="84"/>
      <c r="AA127" s="84"/>
      <c r="AB127" s="84"/>
      <c r="AC127" s="84"/>
      <c r="AD127" s="84"/>
      <c r="AE127" s="84"/>
      <c r="AF127" s="85"/>
      <c r="AG127" s="133"/>
      <c r="AH127" s="100"/>
      <c r="AL127" s="51"/>
      <c r="AM127" s="53"/>
    </row>
    <row r="128" spans="1:39" ht="12.75" customHeight="1" hidden="1">
      <c r="A128" s="629"/>
      <c r="B128" s="631"/>
      <c r="C128" s="624" t="s">
        <v>28</v>
      </c>
      <c r="D128" s="624"/>
      <c r="E128" s="398">
        <f>SUM(I128:K128)</f>
        <v>0</v>
      </c>
      <c r="F128" s="399"/>
      <c r="G128" s="172"/>
      <c r="H128" s="400"/>
      <c r="I128" s="401"/>
      <c r="J128" s="401"/>
      <c r="K128" s="401"/>
      <c r="L128" s="401"/>
      <c r="M128" s="401"/>
      <c r="N128" s="634"/>
      <c r="O128" s="83"/>
      <c r="P128" s="84"/>
      <c r="Q128" s="84"/>
      <c r="R128" s="84"/>
      <c r="S128" s="84"/>
      <c r="T128" s="84"/>
      <c r="U128" s="84"/>
      <c r="V128" s="84"/>
      <c r="W128" s="84"/>
      <c r="X128" s="84"/>
      <c r="Y128" s="84"/>
      <c r="Z128" s="84"/>
      <c r="AA128" s="84"/>
      <c r="AB128" s="84"/>
      <c r="AC128" s="84"/>
      <c r="AD128" s="84"/>
      <c r="AE128" s="84"/>
      <c r="AF128" s="85"/>
      <c r="AG128" s="133"/>
      <c r="AH128" s="100"/>
      <c r="AL128" s="51"/>
      <c r="AM128" s="53" t="e">
        <f>(M128/I128)*100</f>
        <v>#DIV/0!</v>
      </c>
    </row>
    <row r="129" spans="1:39" ht="12.75" customHeight="1">
      <c r="A129" s="629"/>
      <c r="B129" s="631"/>
      <c r="C129" s="624" t="s">
        <v>1026</v>
      </c>
      <c r="D129" s="624"/>
      <c r="E129" s="398"/>
      <c r="F129" s="399"/>
      <c r="G129" s="172"/>
      <c r="H129" s="400">
        <v>0</v>
      </c>
      <c r="I129" s="401">
        <v>0</v>
      </c>
      <c r="J129" s="401"/>
      <c r="K129" s="401"/>
      <c r="L129" s="401">
        <v>0</v>
      </c>
      <c r="M129" s="401">
        <v>0</v>
      </c>
      <c r="N129" s="634"/>
      <c r="O129" s="83"/>
      <c r="P129" s="84"/>
      <c r="Q129" s="84"/>
      <c r="R129" s="84"/>
      <c r="S129" s="84"/>
      <c r="T129" s="84"/>
      <c r="U129" s="84"/>
      <c r="V129" s="84"/>
      <c r="W129" s="84"/>
      <c r="X129" s="84"/>
      <c r="Y129" s="84"/>
      <c r="Z129" s="84"/>
      <c r="AA129" s="84"/>
      <c r="AB129" s="84"/>
      <c r="AC129" s="84"/>
      <c r="AD129" s="84"/>
      <c r="AE129" s="84"/>
      <c r="AF129" s="85"/>
      <c r="AG129" s="133"/>
      <c r="AH129" s="100"/>
      <c r="AL129" s="51"/>
      <c r="AM129" s="53"/>
    </row>
    <row r="130" spans="1:39" ht="12.75" customHeight="1">
      <c r="A130" s="629"/>
      <c r="B130" s="631"/>
      <c r="C130" s="624" t="s">
        <v>1027</v>
      </c>
      <c r="D130" s="624"/>
      <c r="E130" s="398">
        <f>SUM(I130:K130)</f>
        <v>1179.337</v>
      </c>
      <c r="F130" s="399">
        <v>813</v>
      </c>
      <c r="G130" s="172" t="s">
        <v>1032</v>
      </c>
      <c r="H130" s="400">
        <v>1000</v>
      </c>
      <c r="I130" s="401">
        <v>1179.337</v>
      </c>
      <c r="J130" s="401"/>
      <c r="K130" s="401"/>
      <c r="L130" s="401">
        <v>1000</v>
      </c>
      <c r="M130" s="401">
        <f>L130</f>
        <v>1000</v>
      </c>
      <c r="N130" s="634"/>
      <c r="O130" s="83"/>
      <c r="P130" s="84"/>
      <c r="Q130" s="84"/>
      <c r="R130" s="84"/>
      <c r="S130" s="84"/>
      <c r="T130" s="84"/>
      <c r="U130" s="84"/>
      <c r="V130" s="84"/>
      <c r="W130" s="84"/>
      <c r="X130" s="84"/>
      <c r="Y130" s="84"/>
      <c r="Z130" s="84"/>
      <c r="AA130" s="84"/>
      <c r="AB130" s="84"/>
      <c r="AC130" s="84"/>
      <c r="AD130" s="84"/>
      <c r="AE130" s="84"/>
      <c r="AF130" s="85"/>
      <c r="AG130" s="133"/>
      <c r="AH130" s="100"/>
      <c r="AL130" s="51"/>
      <c r="AM130" s="53">
        <f>(M130/I130)*100</f>
        <v>84.7934051081243</v>
      </c>
    </row>
    <row r="131" spans="1:39" ht="12.75" customHeight="1">
      <c r="A131" s="629"/>
      <c r="B131" s="631"/>
      <c r="C131" s="624" t="s">
        <v>1028</v>
      </c>
      <c r="D131" s="624"/>
      <c r="E131" s="398">
        <f>SUM(I131:K131)</f>
        <v>0</v>
      </c>
      <c r="F131" s="399"/>
      <c r="G131" s="172"/>
      <c r="H131" s="400">
        <v>0</v>
      </c>
      <c r="I131" s="401">
        <v>0</v>
      </c>
      <c r="J131" s="401"/>
      <c r="K131" s="401"/>
      <c r="L131" s="401">
        <v>0</v>
      </c>
      <c r="M131" s="401">
        <v>0</v>
      </c>
      <c r="N131" s="634"/>
      <c r="O131" s="83"/>
      <c r="P131" s="84"/>
      <c r="Q131" s="84"/>
      <c r="R131" s="84"/>
      <c r="S131" s="84"/>
      <c r="T131" s="84"/>
      <c r="U131" s="84"/>
      <c r="V131" s="84"/>
      <c r="W131" s="84"/>
      <c r="X131" s="84"/>
      <c r="Y131" s="84"/>
      <c r="Z131" s="84"/>
      <c r="AA131" s="84"/>
      <c r="AB131" s="84"/>
      <c r="AC131" s="84"/>
      <c r="AD131" s="84"/>
      <c r="AE131" s="84"/>
      <c r="AF131" s="85"/>
      <c r="AG131" s="133"/>
      <c r="AH131" s="100"/>
      <c r="AL131" s="51"/>
      <c r="AM131" s="53"/>
    </row>
    <row r="132" spans="1:39" ht="12.75" customHeight="1" hidden="1">
      <c r="A132" s="629"/>
      <c r="B132" s="631"/>
      <c r="C132" s="639"/>
      <c r="D132" s="639"/>
      <c r="E132" s="398">
        <f>SUM(I132:K132)</f>
        <v>0</v>
      </c>
      <c r="F132" s="399"/>
      <c r="G132" s="172"/>
      <c r="H132" s="400"/>
      <c r="I132" s="401"/>
      <c r="J132" s="401"/>
      <c r="K132" s="401"/>
      <c r="L132" s="401"/>
      <c r="M132" s="401"/>
      <c r="N132" s="417"/>
      <c r="O132" s="83"/>
      <c r="P132" s="84"/>
      <c r="Q132" s="84"/>
      <c r="R132" s="84"/>
      <c r="S132" s="84"/>
      <c r="T132" s="84"/>
      <c r="U132" s="84"/>
      <c r="V132" s="84"/>
      <c r="W132" s="84"/>
      <c r="X132" s="84"/>
      <c r="Y132" s="84"/>
      <c r="Z132" s="84"/>
      <c r="AA132" s="84"/>
      <c r="AB132" s="84"/>
      <c r="AC132" s="84"/>
      <c r="AD132" s="84"/>
      <c r="AE132" s="84"/>
      <c r="AF132" s="85"/>
      <c r="AG132" s="133"/>
      <c r="AH132" s="100"/>
      <c r="AL132" s="51"/>
      <c r="AM132" s="53"/>
    </row>
    <row r="133" spans="1:39" ht="12.75" customHeight="1" hidden="1">
      <c r="A133" s="629"/>
      <c r="B133" s="631"/>
      <c r="C133" s="639"/>
      <c r="D133" s="639"/>
      <c r="E133" s="398">
        <f>SUM(I133:K133)</f>
        <v>0</v>
      </c>
      <c r="F133" s="399"/>
      <c r="G133" s="172"/>
      <c r="H133" s="400"/>
      <c r="I133" s="401"/>
      <c r="J133" s="401"/>
      <c r="K133" s="401"/>
      <c r="L133" s="401"/>
      <c r="M133" s="401"/>
      <c r="N133" s="418"/>
      <c r="O133" s="86"/>
      <c r="P133" s="87"/>
      <c r="Q133" s="87"/>
      <c r="R133" s="87"/>
      <c r="S133" s="87"/>
      <c r="T133" s="87"/>
      <c r="U133" s="87"/>
      <c r="V133" s="87"/>
      <c r="W133" s="87"/>
      <c r="X133" s="87"/>
      <c r="Y133" s="87"/>
      <c r="Z133" s="87"/>
      <c r="AA133" s="87"/>
      <c r="AB133" s="87"/>
      <c r="AC133" s="87"/>
      <c r="AD133" s="87"/>
      <c r="AE133" s="87"/>
      <c r="AF133" s="88"/>
      <c r="AG133" s="133"/>
      <c r="AH133" s="100"/>
      <c r="AL133" s="51"/>
      <c r="AM133" s="53"/>
    </row>
    <row r="134" spans="1:39" ht="7.5" customHeight="1">
      <c r="A134" s="629"/>
      <c r="B134" s="631" t="s">
        <v>97</v>
      </c>
      <c r="C134" s="632"/>
      <c r="D134" s="632"/>
      <c r="E134" s="398"/>
      <c r="F134" s="399"/>
      <c r="G134" s="172"/>
      <c r="H134" s="400"/>
      <c r="I134" s="401"/>
      <c r="J134" s="401"/>
      <c r="K134" s="401"/>
      <c r="L134" s="401"/>
      <c r="M134" s="401"/>
      <c r="N134" s="634" t="s">
        <v>98</v>
      </c>
      <c r="O134" s="78" t="s">
        <v>50</v>
      </c>
      <c r="P134" s="79" t="s">
        <v>50</v>
      </c>
      <c r="Q134" s="79" t="s">
        <v>50</v>
      </c>
      <c r="R134" s="79" t="s">
        <v>50</v>
      </c>
      <c r="S134" s="79" t="s">
        <v>50</v>
      </c>
      <c r="T134" s="79" t="s">
        <v>50</v>
      </c>
      <c r="U134" s="79" t="s">
        <v>50</v>
      </c>
      <c r="V134" s="79" t="s">
        <v>50</v>
      </c>
      <c r="W134" s="79" t="s">
        <v>50</v>
      </c>
      <c r="X134" s="79" t="s">
        <v>50</v>
      </c>
      <c r="Y134" s="79" t="s">
        <v>50</v>
      </c>
      <c r="Z134" s="79" t="s">
        <v>50</v>
      </c>
      <c r="AA134" s="79" t="s">
        <v>50</v>
      </c>
      <c r="AB134" s="79" t="s">
        <v>50</v>
      </c>
      <c r="AC134" s="79" t="s">
        <v>50</v>
      </c>
      <c r="AD134" s="79" t="s">
        <v>50</v>
      </c>
      <c r="AE134" s="79" t="s">
        <v>50</v>
      </c>
      <c r="AF134" s="80" t="s">
        <v>50</v>
      </c>
      <c r="AG134" s="133"/>
      <c r="AH134" s="100"/>
      <c r="AL134" s="51"/>
      <c r="AM134" s="53"/>
    </row>
    <row r="135" spans="1:39" ht="12" customHeight="1">
      <c r="A135" s="629"/>
      <c r="B135" s="631"/>
      <c r="C135" s="624" t="s">
        <v>1025</v>
      </c>
      <c r="D135" s="624"/>
      <c r="E135" s="398">
        <f>SUM(E136:E139)</f>
        <v>15452.496</v>
      </c>
      <c r="F135" s="399"/>
      <c r="G135" s="172"/>
      <c r="H135" s="400">
        <f>H138</f>
        <v>16900</v>
      </c>
      <c r="I135" s="401">
        <f>SUM(I136:I139)</f>
        <v>15452.496</v>
      </c>
      <c r="J135" s="401">
        <f>SUM(J136:J139)</f>
        <v>0</v>
      </c>
      <c r="K135" s="401">
        <f>SUM(K136:K139)</f>
        <v>0</v>
      </c>
      <c r="L135" s="401">
        <f>SUM(L136:L139)</f>
        <v>15348.08414</v>
      </c>
      <c r="M135" s="401">
        <f>SUM(M136:M139)</f>
        <v>15348.08414</v>
      </c>
      <c r="N135" s="634"/>
      <c r="O135" s="83"/>
      <c r="P135" s="84"/>
      <c r="Q135" s="84"/>
      <c r="R135" s="84"/>
      <c r="S135" s="84"/>
      <c r="T135" s="84"/>
      <c r="U135" s="84"/>
      <c r="V135" s="84"/>
      <c r="W135" s="84"/>
      <c r="X135" s="84"/>
      <c r="Y135" s="84"/>
      <c r="Z135" s="84"/>
      <c r="AA135" s="84"/>
      <c r="AB135" s="84"/>
      <c r="AC135" s="84"/>
      <c r="AD135" s="84"/>
      <c r="AE135" s="84"/>
      <c r="AF135" s="85"/>
      <c r="AG135" s="133"/>
      <c r="AH135" s="100"/>
      <c r="AL135" s="51"/>
      <c r="AM135" s="53"/>
    </row>
    <row r="136" spans="1:39" ht="12.75" customHeight="1" hidden="1">
      <c r="A136" s="629"/>
      <c r="B136" s="631"/>
      <c r="C136" s="624" t="s">
        <v>28</v>
      </c>
      <c r="D136" s="624"/>
      <c r="E136" s="398">
        <f>SUM(I136:K136)</f>
        <v>0</v>
      </c>
      <c r="F136" s="399"/>
      <c r="G136" s="172"/>
      <c r="H136" s="400"/>
      <c r="I136" s="401"/>
      <c r="J136" s="401"/>
      <c r="K136" s="401"/>
      <c r="L136" s="401"/>
      <c r="M136" s="401"/>
      <c r="N136" s="634"/>
      <c r="O136" s="83"/>
      <c r="P136" s="84"/>
      <c r="Q136" s="84"/>
      <c r="R136" s="84"/>
      <c r="S136" s="84"/>
      <c r="T136" s="84"/>
      <c r="U136" s="84"/>
      <c r="V136" s="84"/>
      <c r="W136" s="84"/>
      <c r="X136" s="84"/>
      <c r="Y136" s="84"/>
      <c r="Z136" s="84"/>
      <c r="AA136" s="84"/>
      <c r="AB136" s="84"/>
      <c r="AC136" s="84"/>
      <c r="AD136" s="84"/>
      <c r="AE136" s="84"/>
      <c r="AF136" s="85"/>
      <c r="AG136" s="133"/>
      <c r="AH136" s="100"/>
      <c r="AL136" s="51"/>
      <c r="AM136" s="53" t="e">
        <f>(M136/I136)*100</f>
        <v>#DIV/0!</v>
      </c>
    </row>
    <row r="137" spans="1:39" ht="12.75" customHeight="1">
      <c r="A137" s="629"/>
      <c r="B137" s="631"/>
      <c r="C137" s="624" t="s">
        <v>1026</v>
      </c>
      <c r="D137" s="624"/>
      <c r="E137" s="398"/>
      <c r="F137" s="399"/>
      <c r="G137" s="172"/>
      <c r="H137" s="400">
        <v>0</v>
      </c>
      <c r="I137" s="401">
        <v>0</v>
      </c>
      <c r="J137" s="401"/>
      <c r="K137" s="401"/>
      <c r="L137" s="401">
        <v>0</v>
      </c>
      <c r="M137" s="401">
        <v>0</v>
      </c>
      <c r="N137" s="634"/>
      <c r="O137" s="83"/>
      <c r="P137" s="84"/>
      <c r="Q137" s="84"/>
      <c r="R137" s="84"/>
      <c r="S137" s="84"/>
      <c r="T137" s="84"/>
      <c r="U137" s="84"/>
      <c r="V137" s="84"/>
      <c r="W137" s="84"/>
      <c r="X137" s="84"/>
      <c r="Y137" s="84"/>
      <c r="Z137" s="84"/>
      <c r="AA137" s="84"/>
      <c r="AB137" s="84"/>
      <c r="AC137" s="84"/>
      <c r="AD137" s="84"/>
      <c r="AE137" s="84"/>
      <c r="AF137" s="85"/>
      <c r="AG137" s="133"/>
      <c r="AH137" s="100"/>
      <c r="AL137" s="51"/>
      <c r="AM137" s="53"/>
    </row>
    <row r="138" spans="1:39" ht="13.5" customHeight="1">
      <c r="A138" s="629"/>
      <c r="B138" s="631"/>
      <c r="C138" s="624" t="s">
        <v>1027</v>
      </c>
      <c r="D138" s="624"/>
      <c r="E138" s="398">
        <f>SUM(I138:K138)</f>
        <v>15452.496</v>
      </c>
      <c r="F138" s="399">
        <v>813</v>
      </c>
      <c r="G138" s="172" t="s">
        <v>1032</v>
      </c>
      <c r="H138" s="400">
        <v>16900</v>
      </c>
      <c r="I138" s="401">
        <v>15452.496</v>
      </c>
      <c r="J138" s="401"/>
      <c r="K138" s="401"/>
      <c r="L138" s="401">
        <v>15348.08414</v>
      </c>
      <c r="M138" s="401">
        <f>L138</f>
        <v>15348.08414</v>
      </c>
      <c r="N138" s="634"/>
      <c r="O138" s="83"/>
      <c r="P138" s="84"/>
      <c r="Q138" s="84"/>
      <c r="R138" s="84"/>
      <c r="S138" s="84"/>
      <c r="T138" s="84"/>
      <c r="U138" s="84"/>
      <c r="V138" s="84"/>
      <c r="W138" s="84"/>
      <c r="X138" s="84"/>
      <c r="Y138" s="84"/>
      <c r="Z138" s="84"/>
      <c r="AA138" s="84"/>
      <c r="AB138" s="84"/>
      <c r="AC138" s="84"/>
      <c r="AD138" s="84"/>
      <c r="AE138" s="84"/>
      <c r="AF138" s="85"/>
      <c r="AG138" s="133"/>
      <c r="AH138" s="100"/>
      <c r="AL138" s="51"/>
      <c r="AM138" s="53">
        <f>(M138/I138)*100</f>
        <v>99.32430424185195</v>
      </c>
    </row>
    <row r="139" spans="1:39" ht="12.75" customHeight="1">
      <c r="A139" s="629"/>
      <c r="B139" s="631"/>
      <c r="C139" s="624" t="s">
        <v>1028</v>
      </c>
      <c r="D139" s="624"/>
      <c r="E139" s="398">
        <f>SUM(I139:K139)</f>
        <v>0</v>
      </c>
      <c r="F139" s="399"/>
      <c r="G139" s="172"/>
      <c r="H139" s="400">
        <v>0</v>
      </c>
      <c r="I139" s="401">
        <v>0</v>
      </c>
      <c r="J139" s="401"/>
      <c r="K139" s="401"/>
      <c r="L139" s="401">
        <v>0</v>
      </c>
      <c r="M139" s="401">
        <v>0</v>
      </c>
      <c r="N139" s="634"/>
      <c r="O139" s="83"/>
      <c r="P139" s="84"/>
      <c r="Q139" s="84"/>
      <c r="R139" s="84"/>
      <c r="S139" s="84"/>
      <c r="T139" s="84"/>
      <c r="U139" s="84"/>
      <c r="V139" s="84"/>
      <c r="W139" s="84"/>
      <c r="X139" s="84"/>
      <c r="Y139" s="84"/>
      <c r="Z139" s="84"/>
      <c r="AA139" s="84"/>
      <c r="AB139" s="84"/>
      <c r="AC139" s="84"/>
      <c r="AD139" s="84"/>
      <c r="AE139" s="84"/>
      <c r="AF139" s="85"/>
      <c r="AG139" s="133"/>
      <c r="AH139" s="100"/>
      <c r="AL139" s="51"/>
      <c r="AM139" s="53"/>
    </row>
    <row r="140" spans="1:39" ht="12.75" customHeight="1" hidden="1">
      <c r="A140" s="629"/>
      <c r="B140" s="631" t="s">
        <v>102</v>
      </c>
      <c r="C140" s="632"/>
      <c r="D140" s="632"/>
      <c r="E140" s="398"/>
      <c r="F140" s="399"/>
      <c r="G140" s="172"/>
      <c r="H140" s="400"/>
      <c r="I140" s="401"/>
      <c r="J140" s="401"/>
      <c r="K140" s="401"/>
      <c r="L140" s="401"/>
      <c r="M140" s="401"/>
      <c r="N140" s="633" t="s">
        <v>103</v>
      </c>
      <c r="O140" s="78" t="s">
        <v>50</v>
      </c>
      <c r="P140" s="79" t="s">
        <v>50</v>
      </c>
      <c r="Q140" s="79" t="s">
        <v>50</v>
      </c>
      <c r="R140" s="79" t="s">
        <v>50</v>
      </c>
      <c r="S140" s="79"/>
      <c r="T140" s="79"/>
      <c r="U140" s="79" t="s">
        <v>50</v>
      </c>
      <c r="V140" s="79" t="s">
        <v>50</v>
      </c>
      <c r="W140" s="79" t="s">
        <v>50</v>
      </c>
      <c r="X140" s="79" t="s">
        <v>50</v>
      </c>
      <c r="Y140" s="79" t="s">
        <v>50</v>
      </c>
      <c r="Z140" s="79" t="s">
        <v>50</v>
      </c>
      <c r="AA140" s="79" t="s">
        <v>50</v>
      </c>
      <c r="AB140" s="79" t="s">
        <v>50</v>
      </c>
      <c r="AC140" s="79" t="s">
        <v>50</v>
      </c>
      <c r="AD140" s="79" t="s">
        <v>50</v>
      </c>
      <c r="AE140" s="79" t="s">
        <v>50</v>
      </c>
      <c r="AF140" s="80" t="s">
        <v>50</v>
      </c>
      <c r="AG140" s="133"/>
      <c r="AH140" s="100"/>
      <c r="AL140" s="51"/>
      <c r="AM140" s="53"/>
    </row>
    <row r="141" spans="1:39" ht="12.75" customHeight="1">
      <c r="A141" s="629"/>
      <c r="B141" s="631"/>
      <c r="C141" s="624" t="s">
        <v>1025</v>
      </c>
      <c r="D141" s="624"/>
      <c r="E141" s="398">
        <f>SUM(E142:E145)</f>
        <v>6972.398000000001</v>
      </c>
      <c r="F141" s="399"/>
      <c r="G141" s="172"/>
      <c r="H141" s="400">
        <f>H144</f>
        <v>1500</v>
      </c>
      <c r="I141" s="401">
        <f>SUM(I142:I145)</f>
        <v>2101</v>
      </c>
      <c r="J141" s="401">
        <f>SUM(J142:J145)</f>
        <v>2435.699</v>
      </c>
      <c r="K141" s="401">
        <f>SUM(K142:K145)</f>
        <v>2435.699</v>
      </c>
      <c r="L141" s="401">
        <f>SUM(L142:L145)</f>
        <v>1887.0394</v>
      </c>
      <c r="M141" s="401">
        <f>SUM(M142:M145)</f>
        <v>1887.0394</v>
      </c>
      <c r="N141" s="633"/>
      <c r="O141" s="83"/>
      <c r="P141" s="84"/>
      <c r="Q141" s="84"/>
      <c r="R141" s="84"/>
      <c r="S141" s="84"/>
      <c r="T141" s="84"/>
      <c r="U141" s="84"/>
      <c r="V141" s="84"/>
      <c r="W141" s="84"/>
      <c r="X141" s="84"/>
      <c r="Y141" s="84"/>
      <c r="Z141" s="84"/>
      <c r="AA141" s="84"/>
      <c r="AB141" s="84"/>
      <c r="AC141" s="84"/>
      <c r="AD141" s="84"/>
      <c r="AE141" s="84"/>
      <c r="AF141" s="85"/>
      <c r="AG141" s="133"/>
      <c r="AH141" s="100"/>
      <c r="AL141" s="51"/>
      <c r="AM141" s="53"/>
    </row>
    <row r="142" spans="1:39" ht="12.75" customHeight="1" hidden="1">
      <c r="A142" s="629"/>
      <c r="B142" s="631"/>
      <c r="C142" s="624" t="s">
        <v>28</v>
      </c>
      <c r="D142" s="624"/>
      <c r="E142" s="398">
        <f>SUM(I142:K142)</f>
        <v>0</v>
      </c>
      <c r="F142" s="399"/>
      <c r="G142" s="172"/>
      <c r="H142" s="400"/>
      <c r="I142" s="401"/>
      <c r="J142" s="401"/>
      <c r="K142" s="401"/>
      <c r="L142" s="401"/>
      <c r="M142" s="401"/>
      <c r="N142" s="633"/>
      <c r="O142" s="83"/>
      <c r="P142" s="84"/>
      <c r="Q142" s="84"/>
      <c r="R142" s="84"/>
      <c r="S142" s="84"/>
      <c r="T142" s="84"/>
      <c r="U142" s="84"/>
      <c r="V142" s="84"/>
      <c r="W142" s="84"/>
      <c r="X142" s="84"/>
      <c r="Y142" s="84"/>
      <c r="Z142" s="84"/>
      <c r="AA142" s="84"/>
      <c r="AB142" s="84"/>
      <c r="AC142" s="84"/>
      <c r="AD142" s="84"/>
      <c r="AE142" s="84"/>
      <c r="AF142" s="85"/>
      <c r="AG142" s="133"/>
      <c r="AH142" s="100"/>
      <c r="AL142" s="51"/>
      <c r="AM142" s="53" t="e">
        <f>(M142/I142)*100</f>
        <v>#DIV/0!</v>
      </c>
    </row>
    <row r="143" spans="1:39" ht="12.75" customHeight="1">
      <c r="A143" s="629"/>
      <c r="B143" s="631"/>
      <c r="C143" s="624" t="s">
        <v>1026</v>
      </c>
      <c r="D143" s="624"/>
      <c r="E143" s="398"/>
      <c r="F143" s="399"/>
      <c r="G143" s="172"/>
      <c r="H143" s="400">
        <v>0</v>
      </c>
      <c r="I143" s="401">
        <v>0</v>
      </c>
      <c r="J143" s="401"/>
      <c r="K143" s="401"/>
      <c r="L143" s="401">
        <v>0</v>
      </c>
      <c r="M143" s="401">
        <v>0</v>
      </c>
      <c r="N143" s="633"/>
      <c r="O143" s="83"/>
      <c r="P143" s="84"/>
      <c r="Q143" s="84"/>
      <c r="R143" s="84"/>
      <c r="S143" s="84"/>
      <c r="T143" s="84"/>
      <c r="U143" s="84"/>
      <c r="V143" s="84"/>
      <c r="W143" s="84"/>
      <c r="X143" s="84"/>
      <c r="Y143" s="84"/>
      <c r="Z143" s="84"/>
      <c r="AA143" s="84"/>
      <c r="AB143" s="84"/>
      <c r="AC143" s="84"/>
      <c r="AD143" s="84"/>
      <c r="AE143" s="84"/>
      <c r="AF143" s="85"/>
      <c r="AG143" s="133"/>
      <c r="AH143" s="100"/>
      <c r="AL143" s="51"/>
      <c r="AM143" s="53"/>
    </row>
    <row r="144" spans="1:39" ht="12.75" customHeight="1">
      <c r="A144" s="629"/>
      <c r="B144" s="631"/>
      <c r="C144" s="624" t="s">
        <v>1027</v>
      </c>
      <c r="D144" s="624"/>
      <c r="E144" s="398">
        <f>SUM(I144:K144)</f>
        <v>6972.398000000001</v>
      </c>
      <c r="F144" s="399">
        <v>813</v>
      </c>
      <c r="G144" s="172" t="s">
        <v>1032</v>
      </c>
      <c r="H144" s="400">
        <v>1500</v>
      </c>
      <c r="I144" s="401">
        <v>2101</v>
      </c>
      <c r="J144" s="401">
        <v>2435.699</v>
      </c>
      <c r="K144" s="401">
        <v>2435.699</v>
      </c>
      <c r="L144" s="401">
        <v>1887.0394</v>
      </c>
      <c r="M144" s="401">
        <f>L144</f>
        <v>1887.0394</v>
      </c>
      <c r="N144" s="633"/>
      <c r="O144" s="83"/>
      <c r="P144" s="84"/>
      <c r="Q144" s="84"/>
      <c r="R144" s="84"/>
      <c r="S144" s="84"/>
      <c r="T144" s="84"/>
      <c r="U144" s="84"/>
      <c r="V144" s="84"/>
      <c r="W144" s="84"/>
      <c r="X144" s="84"/>
      <c r="Y144" s="84"/>
      <c r="Z144" s="84"/>
      <c r="AA144" s="84"/>
      <c r="AB144" s="84"/>
      <c r="AC144" s="84"/>
      <c r="AD144" s="84"/>
      <c r="AE144" s="84"/>
      <c r="AF144" s="85"/>
      <c r="AG144" s="133"/>
      <c r="AH144" s="100"/>
      <c r="AL144" s="51"/>
      <c r="AM144" s="53">
        <f>(M144/I144)*100</f>
        <v>89.81624940504521</v>
      </c>
    </row>
    <row r="145" spans="1:39" ht="13.5" customHeight="1">
      <c r="A145" s="629"/>
      <c r="B145" s="631"/>
      <c r="C145" s="624" t="s">
        <v>1028</v>
      </c>
      <c r="D145" s="624"/>
      <c r="E145" s="398">
        <f>SUM(I145:K145)</f>
        <v>0</v>
      </c>
      <c r="F145" s="399"/>
      <c r="G145" s="172"/>
      <c r="H145" s="400">
        <v>0</v>
      </c>
      <c r="I145" s="401">
        <v>0</v>
      </c>
      <c r="J145" s="401"/>
      <c r="K145" s="401"/>
      <c r="L145" s="401">
        <v>0</v>
      </c>
      <c r="M145" s="401">
        <v>0</v>
      </c>
      <c r="N145" s="633"/>
      <c r="O145" s="83"/>
      <c r="P145" s="84"/>
      <c r="Q145" s="84"/>
      <c r="R145" s="84"/>
      <c r="S145" s="84"/>
      <c r="T145" s="84"/>
      <c r="U145" s="84"/>
      <c r="V145" s="84"/>
      <c r="W145" s="84"/>
      <c r="X145" s="84"/>
      <c r="Y145" s="84"/>
      <c r="Z145" s="84"/>
      <c r="AA145" s="84"/>
      <c r="AB145" s="84"/>
      <c r="AC145" s="84"/>
      <c r="AD145" s="84"/>
      <c r="AE145" s="84"/>
      <c r="AF145" s="85"/>
      <c r="AG145" s="133"/>
      <c r="AH145" s="100"/>
      <c r="AL145" s="51"/>
      <c r="AM145" s="53"/>
    </row>
    <row r="146" spans="1:39" ht="6" customHeight="1">
      <c r="A146" s="629"/>
      <c r="B146" s="631" t="s">
        <v>107</v>
      </c>
      <c r="C146" s="632"/>
      <c r="D146" s="632"/>
      <c r="E146" s="398"/>
      <c r="F146" s="399"/>
      <c r="G146" s="172"/>
      <c r="H146" s="400"/>
      <c r="I146" s="401"/>
      <c r="J146" s="401"/>
      <c r="K146" s="401"/>
      <c r="L146" s="401"/>
      <c r="M146" s="401"/>
      <c r="N146" s="633" t="s">
        <v>108</v>
      </c>
      <c r="O146" s="123"/>
      <c r="P146" s="124"/>
      <c r="Q146" s="124"/>
      <c r="R146" s="124"/>
      <c r="S146" s="124"/>
      <c r="T146" s="124"/>
      <c r="U146" s="124"/>
      <c r="V146" s="124"/>
      <c r="W146" s="124"/>
      <c r="X146" s="124"/>
      <c r="Y146" s="124" t="s">
        <v>50</v>
      </c>
      <c r="Z146" s="124"/>
      <c r="AA146" s="124"/>
      <c r="AB146" s="124"/>
      <c r="AC146" s="124" t="s">
        <v>50</v>
      </c>
      <c r="AD146" s="124"/>
      <c r="AE146" s="124"/>
      <c r="AF146" s="134"/>
      <c r="AG146" s="135"/>
      <c r="AH146" s="100"/>
      <c r="AL146" s="51"/>
      <c r="AM146" s="53"/>
    </row>
    <row r="147" spans="1:39" ht="12.75" customHeight="1">
      <c r="A147" s="629"/>
      <c r="B147" s="631"/>
      <c r="C147" s="624" t="s">
        <v>1025</v>
      </c>
      <c r="D147" s="624"/>
      <c r="E147" s="398">
        <f>SUM(E148:E151)</f>
        <v>138182.73384</v>
      </c>
      <c r="F147" s="399"/>
      <c r="G147" s="172"/>
      <c r="H147" s="400">
        <f>H150</f>
        <v>100394.1</v>
      </c>
      <c r="I147" s="401">
        <f>SUM(I148:I151)</f>
        <v>138182.73384</v>
      </c>
      <c r="J147" s="401">
        <f>SUM(J148:J151)</f>
        <v>0</v>
      </c>
      <c r="K147" s="401">
        <f>SUM(K148:K151)</f>
        <v>0</v>
      </c>
      <c r="L147" s="401">
        <f>SUM(L148:L151)</f>
        <v>138182.73204</v>
      </c>
      <c r="M147" s="401">
        <f>SUM(M148:M151)</f>
        <v>138182.73204</v>
      </c>
      <c r="N147" s="633"/>
      <c r="O147" s="116"/>
      <c r="P147" s="117"/>
      <c r="Q147" s="117"/>
      <c r="R147" s="117"/>
      <c r="S147" s="117"/>
      <c r="T147" s="117"/>
      <c r="U147" s="117"/>
      <c r="V147" s="117"/>
      <c r="W147" s="117"/>
      <c r="X147" s="117"/>
      <c r="Y147" s="117"/>
      <c r="Z147" s="117"/>
      <c r="AA147" s="117"/>
      <c r="AB147" s="117"/>
      <c r="AC147" s="117"/>
      <c r="AD147" s="117"/>
      <c r="AE147" s="117"/>
      <c r="AF147" s="118"/>
      <c r="AG147" s="132"/>
      <c r="AH147" s="100"/>
      <c r="AL147" s="51"/>
      <c r="AM147" s="53"/>
    </row>
    <row r="148" spans="1:39" ht="12.75" customHeight="1" hidden="1">
      <c r="A148" s="629"/>
      <c r="B148" s="631"/>
      <c r="C148" s="624" t="s">
        <v>28</v>
      </c>
      <c r="D148" s="624"/>
      <c r="E148" s="398">
        <f>SUM(I148:K148)</f>
        <v>0</v>
      </c>
      <c r="F148" s="399"/>
      <c r="G148" s="172"/>
      <c r="H148" s="400"/>
      <c r="I148" s="401"/>
      <c r="J148" s="401"/>
      <c r="K148" s="401"/>
      <c r="L148" s="401"/>
      <c r="M148" s="401"/>
      <c r="N148" s="633"/>
      <c r="O148" s="83"/>
      <c r="P148" s="84"/>
      <c r="Q148" s="84"/>
      <c r="R148" s="84"/>
      <c r="S148" s="84"/>
      <c r="T148" s="84"/>
      <c r="U148" s="84"/>
      <c r="V148" s="84"/>
      <c r="W148" s="84"/>
      <c r="X148" s="84"/>
      <c r="Y148" s="84"/>
      <c r="Z148" s="84"/>
      <c r="AA148" s="84"/>
      <c r="AB148" s="84"/>
      <c r="AC148" s="84"/>
      <c r="AD148" s="84"/>
      <c r="AE148" s="84"/>
      <c r="AF148" s="85"/>
      <c r="AG148" s="133"/>
      <c r="AH148" s="100"/>
      <c r="AL148" s="51"/>
      <c r="AM148" s="53" t="e">
        <f>(M148/I148)*100</f>
        <v>#DIV/0!</v>
      </c>
    </row>
    <row r="149" spans="1:39" ht="12.75" customHeight="1">
      <c r="A149" s="629"/>
      <c r="B149" s="631"/>
      <c r="C149" s="624" t="s">
        <v>1026</v>
      </c>
      <c r="D149" s="624"/>
      <c r="E149" s="398"/>
      <c r="F149" s="399"/>
      <c r="G149" s="172"/>
      <c r="H149" s="400">
        <v>0</v>
      </c>
      <c r="I149" s="401">
        <v>0</v>
      </c>
      <c r="J149" s="401"/>
      <c r="K149" s="401"/>
      <c r="L149" s="401">
        <v>0</v>
      </c>
      <c r="M149" s="401">
        <v>0</v>
      </c>
      <c r="N149" s="633"/>
      <c r="O149" s="83"/>
      <c r="P149" s="84"/>
      <c r="Q149" s="84"/>
      <c r="R149" s="84"/>
      <c r="S149" s="84"/>
      <c r="T149" s="84"/>
      <c r="U149" s="84"/>
      <c r="V149" s="84"/>
      <c r="W149" s="84"/>
      <c r="X149" s="84"/>
      <c r="Y149" s="84"/>
      <c r="Z149" s="84"/>
      <c r="AA149" s="84"/>
      <c r="AB149" s="84"/>
      <c r="AC149" s="84"/>
      <c r="AD149" s="84"/>
      <c r="AE149" s="84"/>
      <c r="AF149" s="85"/>
      <c r="AG149" s="133"/>
      <c r="AH149" s="100"/>
      <c r="AL149" s="51"/>
      <c r="AM149" s="53"/>
    </row>
    <row r="150" spans="1:39" ht="12.75" customHeight="1">
      <c r="A150" s="629"/>
      <c r="B150" s="631"/>
      <c r="C150" s="624" t="s">
        <v>1027</v>
      </c>
      <c r="D150" s="624"/>
      <c r="E150" s="398">
        <f>SUM(I150:K150)</f>
        <v>104794.1</v>
      </c>
      <c r="F150" s="399">
        <v>813</v>
      </c>
      <c r="G150" s="172" t="s">
        <v>1032</v>
      </c>
      <c r="H150" s="400">
        <v>100394.1</v>
      </c>
      <c r="I150" s="401">
        <v>104794.1</v>
      </c>
      <c r="J150" s="401"/>
      <c r="K150" s="401"/>
      <c r="L150" s="401">
        <v>104794.0982</v>
      </c>
      <c r="M150" s="401">
        <v>104794.0982</v>
      </c>
      <c r="N150" s="633"/>
      <c r="O150" s="83"/>
      <c r="P150" s="84"/>
      <c r="Q150" s="84"/>
      <c r="R150" s="84"/>
      <c r="S150" s="84"/>
      <c r="T150" s="84"/>
      <c r="U150" s="84"/>
      <c r="V150" s="84"/>
      <c r="W150" s="84"/>
      <c r="X150" s="84"/>
      <c r="Y150" s="84"/>
      <c r="Z150" s="84"/>
      <c r="AA150" s="84"/>
      <c r="AB150" s="84"/>
      <c r="AC150" s="84"/>
      <c r="AD150" s="84"/>
      <c r="AE150" s="84"/>
      <c r="AF150" s="85"/>
      <c r="AG150" s="133"/>
      <c r="AH150" s="100"/>
      <c r="AL150" s="51"/>
      <c r="AM150" s="53">
        <f>(M150/I150)*100</f>
        <v>99.99999828234604</v>
      </c>
    </row>
    <row r="151" spans="1:39" ht="12.75" customHeight="1">
      <c r="A151" s="629"/>
      <c r="B151" s="631"/>
      <c r="C151" s="624" t="s">
        <v>1028</v>
      </c>
      <c r="D151" s="624"/>
      <c r="E151" s="398">
        <f>SUM(I151:K151)</f>
        <v>33388.63384</v>
      </c>
      <c r="F151" s="399"/>
      <c r="G151" s="172"/>
      <c r="H151" s="400">
        <v>0</v>
      </c>
      <c r="I151" s="401">
        <v>33388.63384</v>
      </c>
      <c r="J151" s="401"/>
      <c r="K151" s="401"/>
      <c r="L151" s="401">
        <v>33388.63384</v>
      </c>
      <c r="M151" s="401">
        <v>33388.63384</v>
      </c>
      <c r="N151" s="633"/>
      <c r="O151" s="83"/>
      <c r="P151" s="84"/>
      <c r="Q151" s="84"/>
      <c r="R151" s="84"/>
      <c r="S151" s="84"/>
      <c r="T151" s="84"/>
      <c r="U151" s="84"/>
      <c r="V151" s="84"/>
      <c r="W151" s="84"/>
      <c r="X151" s="84"/>
      <c r="Y151" s="84"/>
      <c r="Z151" s="84"/>
      <c r="AA151" s="84"/>
      <c r="AB151" s="84"/>
      <c r="AC151" s="84"/>
      <c r="AD151" s="84"/>
      <c r="AE151" s="84"/>
      <c r="AF151" s="85"/>
      <c r="AG151" s="133"/>
      <c r="AH151" s="100"/>
      <c r="AL151" s="51"/>
      <c r="AM151" s="53">
        <f>(M151/I151)*100</f>
        <v>100</v>
      </c>
    </row>
    <row r="152" spans="1:39" ht="12.75" customHeight="1" hidden="1">
      <c r="A152" s="420"/>
      <c r="B152" s="421"/>
      <c r="C152" s="397" t="s">
        <v>111</v>
      </c>
      <c r="D152" s="410" t="s">
        <v>112</v>
      </c>
      <c r="E152" s="398"/>
      <c r="F152" s="399"/>
      <c r="G152" s="172"/>
      <c r="H152" s="400"/>
      <c r="I152" s="401"/>
      <c r="J152" s="401"/>
      <c r="K152" s="401"/>
      <c r="L152" s="401"/>
      <c r="M152" s="401"/>
      <c r="N152" s="634" t="s">
        <v>113</v>
      </c>
      <c r="O152" s="78" t="s">
        <v>50</v>
      </c>
      <c r="P152" s="79" t="s">
        <v>50</v>
      </c>
      <c r="Q152" s="79" t="s">
        <v>50</v>
      </c>
      <c r="R152" s="79" t="s">
        <v>50</v>
      </c>
      <c r="S152" s="79" t="s">
        <v>50</v>
      </c>
      <c r="T152" s="79" t="s">
        <v>50</v>
      </c>
      <c r="U152" s="79" t="s">
        <v>50</v>
      </c>
      <c r="V152" s="79" t="s">
        <v>50</v>
      </c>
      <c r="W152" s="79" t="s">
        <v>50</v>
      </c>
      <c r="X152" s="79" t="s">
        <v>50</v>
      </c>
      <c r="Y152" s="79" t="s">
        <v>50</v>
      </c>
      <c r="Z152" s="79" t="s">
        <v>50</v>
      </c>
      <c r="AA152" s="79" t="s">
        <v>50</v>
      </c>
      <c r="AB152" s="79" t="s">
        <v>50</v>
      </c>
      <c r="AC152" s="79" t="s">
        <v>50</v>
      </c>
      <c r="AD152" s="79" t="s">
        <v>50</v>
      </c>
      <c r="AE152" s="79" t="s">
        <v>50</v>
      </c>
      <c r="AF152" s="80" t="s">
        <v>50</v>
      </c>
      <c r="AG152" s="133"/>
      <c r="AH152" s="100"/>
      <c r="AL152" s="51"/>
      <c r="AM152" s="53" t="e">
        <f aca="true" t="shared" si="13" ref="AM152:AM158">(M152/I152)*100</f>
        <v>#DIV/0!</v>
      </c>
    </row>
    <row r="153" spans="1:39" ht="12.75" customHeight="1" hidden="1">
      <c r="A153" s="420"/>
      <c r="B153" s="421"/>
      <c r="C153" s="639" t="s">
        <v>27</v>
      </c>
      <c r="D153" s="639"/>
      <c r="E153" s="398">
        <f aca="true" t="shared" si="14" ref="E153:M153">SUM(E154:E158)</f>
        <v>0</v>
      </c>
      <c r="F153" s="399"/>
      <c r="G153" s="172"/>
      <c r="H153" s="400"/>
      <c r="I153" s="401">
        <f t="shared" si="14"/>
        <v>0</v>
      </c>
      <c r="J153" s="401">
        <f t="shared" si="14"/>
        <v>0</v>
      </c>
      <c r="K153" s="401">
        <f t="shared" si="14"/>
        <v>0</v>
      </c>
      <c r="L153" s="401">
        <f t="shared" si="14"/>
        <v>0</v>
      </c>
      <c r="M153" s="401">
        <f t="shared" si="14"/>
        <v>0</v>
      </c>
      <c r="N153" s="634"/>
      <c r="O153" s="83"/>
      <c r="P153" s="84"/>
      <c r="Q153" s="84"/>
      <c r="R153" s="84"/>
      <c r="S153" s="84"/>
      <c r="T153" s="84"/>
      <c r="U153" s="84"/>
      <c r="V153" s="84"/>
      <c r="W153" s="84"/>
      <c r="X153" s="84"/>
      <c r="Y153" s="84"/>
      <c r="Z153" s="84"/>
      <c r="AA153" s="84"/>
      <c r="AB153" s="84"/>
      <c r="AC153" s="84"/>
      <c r="AD153" s="84"/>
      <c r="AE153" s="84"/>
      <c r="AF153" s="85"/>
      <c r="AG153" s="133"/>
      <c r="AH153" s="100"/>
      <c r="AL153" s="51"/>
      <c r="AM153" s="53" t="e">
        <f t="shared" si="13"/>
        <v>#DIV/0!</v>
      </c>
    </row>
    <row r="154" spans="1:39" ht="12.75" customHeight="1" hidden="1">
      <c r="A154" s="420"/>
      <c r="B154" s="421"/>
      <c r="C154" s="639" t="s">
        <v>28</v>
      </c>
      <c r="D154" s="639"/>
      <c r="E154" s="398">
        <f>SUM(I154:K154)</f>
        <v>0</v>
      </c>
      <c r="F154" s="399"/>
      <c r="G154" s="172"/>
      <c r="H154" s="400"/>
      <c r="I154" s="401"/>
      <c r="J154" s="401"/>
      <c r="K154" s="401"/>
      <c r="L154" s="401"/>
      <c r="M154" s="401"/>
      <c r="N154" s="634"/>
      <c r="O154" s="83"/>
      <c r="P154" s="84"/>
      <c r="Q154" s="84"/>
      <c r="R154" s="84"/>
      <c r="S154" s="84"/>
      <c r="T154" s="84"/>
      <c r="U154" s="84"/>
      <c r="V154" s="84"/>
      <c r="W154" s="84"/>
      <c r="X154" s="84"/>
      <c r="Y154" s="84"/>
      <c r="Z154" s="84"/>
      <c r="AA154" s="84"/>
      <c r="AB154" s="84"/>
      <c r="AC154" s="84"/>
      <c r="AD154" s="84"/>
      <c r="AE154" s="84"/>
      <c r="AF154" s="85"/>
      <c r="AG154" s="133"/>
      <c r="AH154" s="100"/>
      <c r="AL154" s="51"/>
      <c r="AM154" s="53" t="e">
        <f t="shared" si="13"/>
        <v>#DIV/0!</v>
      </c>
    </row>
    <row r="155" spans="1:39" ht="12.75" customHeight="1" hidden="1">
      <c r="A155" s="420"/>
      <c r="B155" s="421"/>
      <c r="C155" s="639" t="s">
        <v>29</v>
      </c>
      <c r="D155" s="639"/>
      <c r="E155" s="398">
        <f>SUM(I155:K155)</f>
        <v>0</v>
      </c>
      <c r="F155" s="399"/>
      <c r="G155" s="172"/>
      <c r="H155" s="400"/>
      <c r="I155" s="401">
        <v>0</v>
      </c>
      <c r="J155" s="401"/>
      <c r="K155" s="401"/>
      <c r="L155" s="401">
        <v>0</v>
      </c>
      <c r="M155" s="401">
        <v>0</v>
      </c>
      <c r="N155" s="634"/>
      <c r="O155" s="83"/>
      <c r="P155" s="84"/>
      <c r="Q155" s="84"/>
      <c r="R155" s="84"/>
      <c r="S155" s="84"/>
      <c r="T155" s="84"/>
      <c r="U155" s="84"/>
      <c r="V155" s="84"/>
      <c r="W155" s="84"/>
      <c r="X155" s="84"/>
      <c r="Y155" s="84"/>
      <c r="Z155" s="84"/>
      <c r="AA155" s="84"/>
      <c r="AB155" s="84"/>
      <c r="AC155" s="84"/>
      <c r="AD155" s="84"/>
      <c r="AE155" s="84"/>
      <c r="AF155" s="85"/>
      <c r="AG155" s="133"/>
      <c r="AH155" s="100"/>
      <c r="AL155" s="51"/>
      <c r="AM155" s="53" t="e">
        <f t="shared" si="13"/>
        <v>#DIV/0!</v>
      </c>
    </row>
    <row r="156" spans="1:39" ht="12.75" customHeight="1" hidden="1">
      <c r="A156" s="420"/>
      <c r="B156" s="421"/>
      <c r="C156" s="639" t="s">
        <v>30</v>
      </c>
      <c r="D156" s="639"/>
      <c r="E156" s="398">
        <f>SUM(I156:K156)</f>
        <v>0</v>
      </c>
      <c r="F156" s="399"/>
      <c r="G156" s="172"/>
      <c r="H156" s="400"/>
      <c r="I156" s="401"/>
      <c r="J156" s="401"/>
      <c r="K156" s="401"/>
      <c r="L156" s="401"/>
      <c r="M156" s="401"/>
      <c r="N156" s="634"/>
      <c r="O156" s="83"/>
      <c r="P156" s="84"/>
      <c r="Q156" s="84"/>
      <c r="R156" s="84"/>
      <c r="S156" s="84"/>
      <c r="T156" s="84"/>
      <c r="U156" s="84"/>
      <c r="V156" s="84"/>
      <c r="W156" s="84"/>
      <c r="X156" s="84"/>
      <c r="Y156" s="84"/>
      <c r="Z156" s="84"/>
      <c r="AA156" s="84"/>
      <c r="AB156" s="84"/>
      <c r="AC156" s="84"/>
      <c r="AD156" s="84"/>
      <c r="AE156" s="84"/>
      <c r="AF156" s="85"/>
      <c r="AG156" s="133"/>
      <c r="AH156" s="100"/>
      <c r="AL156" s="51"/>
      <c r="AM156" s="53" t="e">
        <f t="shared" si="13"/>
        <v>#DIV/0!</v>
      </c>
    </row>
    <row r="157" spans="1:39" ht="12.75" customHeight="1" hidden="1">
      <c r="A157" s="420"/>
      <c r="B157" s="421"/>
      <c r="C157" s="639" t="s">
        <v>39</v>
      </c>
      <c r="D157" s="639"/>
      <c r="E157" s="398">
        <f>SUM(I157:K157)</f>
        <v>0</v>
      </c>
      <c r="F157" s="399"/>
      <c r="G157" s="172"/>
      <c r="H157" s="400"/>
      <c r="I157" s="401"/>
      <c r="J157" s="401"/>
      <c r="K157" s="401"/>
      <c r="L157" s="401"/>
      <c r="M157" s="401"/>
      <c r="N157" s="417"/>
      <c r="O157" s="83"/>
      <c r="P157" s="84"/>
      <c r="Q157" s="84"/>
      <c r="R157" s="84"/>
      <c r="S157" s="84"/>
      <c r="T157" s="84"/>
      <c r="U157" s="84"/>
      <c r="V157" s="84"/>
      <c r="W157" s="84"/>
      <c r="X157" s="84"/>
      <c r="Y157" s="84"/>
      <c r="Z157" s="84"/>
      <c r="AA157" s="84"/>
      <c r="AB157" s="84"/>
      <c r="AC157" s="84"/>
      <c r="AD157" s="84"/>
      <c r="AE157" s="84"/>
      <c r="AF157" s="85"/>
      <c r="AG157" s="133"/>
      <c r="AH157" s="100"/>
      <c r="AL157" s="51"/>
      <c r="AM157" s="53" t="e">
        <f t="shared" si="13"/>
        <v>#DIV/0!</v>
      </c>
    </row>
    <row r="158" spans="1:39" ht="12.75" customHeight="1" hidden="1">
      <c r="A158" s="420"/>
      <c r="B158" s="421"/>
      <c r="C158" s="639" t="s">
        <v>40</v>
      </c>
      <c r="D158" s="639"/>
      <c r="E158" s="398">
        <f>SUM(I158:K158)</f>
        <v>0</v>
      </c>
      <c r="F158" s="399"/>
      <c r="G158" s="172"/>
      <c r="H158" s="400"/>
      <c r="I158" s="401"/>
      <c r="J158" s="401"/>
      <c r="K158" s="401"/>
      <c r="L158" s="401"/>
      <c r="M158" s="401"/>
      <c r="N158" s="418"/>
      <c r="O158" s="86"/>
      <c r="P158" s="87"/>
      <c r="Q158" s="87"/>
      <c r="R158" s="87"/>
      <c r="S158" s="87"/>
      <c r="T158" s="87"/>
      <c r="U158" s="87"/>
      <c r="V158" s="87"/>
      <c r="W158" s="87"/>
      <c r="X158" s="87"/>
      <c r="Y158" s="87"/>
      <c r="Z158" s="87"/>
      <c r="AA158" s="87"/>
      <c r="AB158" s="87"/>
      <c r="AC158" s="87"/>
      <c r="AD158" s="87"/>
      <c r="AE158" s="87"/>
      <c r="AF158" s="88"/>
      <c r="AG158" s="133"/>
      <c r="AH158" s="100"/>
      <c r="AL158" s="51"/>
      <c r="AM158" s="53" t="e">
        <f t="shared" si="13"/>
        <v>#DIV/0!</v>
      </c>
    </row>
    <row r="159" spans="1:39" ht="6.75" customHeight="1">
      <c r="A159" s="629"/>
      <c r="B159" s="630" t="s">
        <v>119</v>
      </c>
      <c r="C159" s="632"/>
      <c r="D159" s="632"/>
      <c r="E159" s="398"/>
      <c r="F159" s="399"/>
      <c r="G159" s="172"/>
      <c r="H159" s="400"/>
      <c r="I159" s="401"/>
      <c r="J159" s="401"/>
      <c r="K159" s="401"/>
      <c r="L159" s="401"/>
      <c r="M159" s="401"/>
      <c r="N159" s="417"/>
      <c r="O159" s="78"/>
      <c r="P159" s="79"/>
      <c r="Q159" s="79"/>
      <c r="R159" s="79"/>
      <c r="S159" s="79"/>
      <c r="T159" s="79"/>
      <c r="U159" s="79"/>
      <c r="V159" s="79"/>
      <c r="W159" s="79"/>
      <c r="X159" s="79"/>
      <c r="Y159" s="79"/>
      <c r="Z159" s="79"/>
      <c r="AA159" s="79"/>
      <c r="AB159" s="79"/>
      <c r="AC159" s="79"/>
      <c r="AD159" s="79"/>
      <c r="AE159" s="79"/>
      <c r="AF159" s="80"/>
      <c r="AG159" s="133"/>
      <c r="AH159" s="100"/>
      <c r="AL159" s="51"/>
      <c r="AM159" s="53"/>
    </row>
    <row r="160" spans="1:39" ht="12.75" customHeight="1">
      <c r="A160" s="629"/>
      <c r="B160" s="630"/>
      <c r="C160" s="626" t="s">
        <v>1025</v>
      </c>
      <c r="D160" s="626"/>
      <c r="E160" s="433">
        <f aca="true" t="shared" si="15" ref="E160:M160">SUM(E161:E165)</f>
        <v>939381.9562799999</v>
      </c>
      <c r="F160" s="434"/>
      <c r="G160" s="435"/>
      <c r="H160" s="403">
        <f>H161+H162</f>
        <v>932878.99</v>
      </c>
      <c r="I160" s="404">
        <f t="shared" si="15"/>
        <v>939381.9562799999</v>
      </c>
      <c r="J160" s="404">
        <f t="shared" si="15"/>
        <v>0</v>
      </c>
      <c r="K160" s="404">
        <f t="shared" si="15"/>
        <v>0</v>
      </c>
      <c r="L160" s="404">
        <f t="shared" si="15"/>
        <v>930650.4492499998</v>
      </c>
      <c r="M160" s="404">
        <f t="shared" si="15"/>
        <v>929324.2757699998</v>
      </c>
      <c r="N160" s="417"/>
      <c r="O160" s="83"/>
      <c r="P160" s="84"/>
      <c r="Q160" s="84"/>
      <c r="R160" s="84"/>
      <c r="S160" s="84"/>
      <c r="T160" s="84"/>
      <c r="U160" s="84"/>
      <c r="V160" s="84"/>
      <c r="W160" s="84"/>
      <c r="X160" s="84"/>
      <c r="Y160" s="84"/>
      <c r="Z160" s="84"/>
      <c r="AA160" s="84"/>
      <c r="AB160" s="84"/>
      <c r="AC160" s="84"/>
      <c r="AD160" s="84"/>
      <c r="AE160" s="84"/>
      <c r="AF160" s="85"/>
      <c r="AG160" s="133"/>
      <c r="AH160" s="100"/>
      <c r="AL160" s="51"/>
      <c r="AM160" s="53"/>
    </row>
    <row r="161" spans="1:39" ht="12.75" customHeight="1">
      <c r="A161" s="629"/>
      <c r="B161" s="630"/>
      <c r="C161" s="626" t="s">
        <v>1026</v>
      </c>
      <c r="D161" s="626"/>
      <c r="E161" s="433">
        <f>SUM(I161:K161)</f>
        <v>5274</v>
      </c>
      <c r="F161" s="434"/>
      <c r="G161" s="435"/>
      <c r="H161" s="403">
        <f>H212</f>
        <v>7373.6</v>
      </c>
      <c r="I161" s="404">
        <f>I169+I178+I186+I195+I204+I212+I220+I228+I236+I245</f>
        <v>5274</v>
      </c>
      <c r="J161" s="404">
        <f>J169+J178+J186+J195+J204+J212+J220+J228+J236+J245</f>
        <v>0</v>
      </c>
      <c r="K161" s="404">
        <f>K169+K178+K186+K195+K204+K212+K220+K228+K236+K245</f>
        <v>0</v>
      </c>
      <c r="L161" s="404">
        <f>L169+L178+L186+L195+L204+L212+L220+L245+L236+L254+L259</f>
        <v>4680.44122</v>
      </c>
      <c r="M161" s="404">
        <f>M169+M178+M186+M195+M204+M212+M220+M245+M236+M254+M259</f>
        <v>4680.44122</v>
      </c>
      <c r="N161" s="417"/>
      <c r="O161" s="83"/>
      <c r="P161" s="84"/>
      <c r="Q161" s="84"/>
      <c r="R161" s="84"/>
      <c r="S161" s="84"/>
      <c r="T161" s="84"/>
      <c r="U161" s="84"/>
      <c r="V161" s="84"/>
      <c r="W161" s="84"/>
      <c r="X161" s="84"/>
      <c r="Y161" s="84"/>
      <c r="Z161" s="84"/>
      <c r="AA161" s="84"/>
      <c r="AB161" s="84"/>
      <c r="AC161" s="84"/>
      <c r="AD161" s="84"/>
      <c r="AE161" s="84"/>
      <c r="AF161" s="85"/>
      <c r="AG161" s="133"/>
      <c r="AH161" s="100"/>
      <c r="AL161" s="51"/>
      <c r="AM161" s="53">
        <f>(M161/I161)*100</f>
        <v>88.74556731133863</v>
      </c>
    </row>
    <row r="162" spans="1:39" ht="12.75" customHeight="1">
      <c r="A162" s="629"/>
      <c r="B162" s="630"/>
      <c r="C162" s="626" t="s">
        <v>1027</v>
      </c>
      <c r="D162" s="626"/>
      <c r="E162" s="433">
        <f>SUM(I162:K162)</f>
        <v>934007.9562799999</v>
      </c>
      <c r="F162" s="434"/>
      <c r="G162" s="435"/>
      <c r="H162" s="403">
        <f>H171+H180+H188+H197+H213+H222+H238+H247+H255+H206</f>
        <v>925505.39</v>
      </c>
      <c r="I162" s="404">
        <f>I171+I180+I188+I197+I206+I213+I222+I238+I247+I260+I255+I267+I271+I275+I279</f>
        <v>934007.9562799999</v>
      </c>
      <c r="J162" s="404">
        <f>J171+J180+J188+J197+J206+J213+J222+J238+J247+J260+J255+J267+J271+J275+J279</f>
        <v>0</v>
      </c>
      <c r="K162" s="404">
        <f>K171+K180+K188+K197+K206+K213+K222+K238+K247+K260+K255+K267+K271+K275+K279</f>
        <v>0</v>
      </c>
      <c r="L162" s="404">
        <f>L171+L180+L188+L197+L206+L213+L222+L238+L247+L260+L255+L267+L271+L275+L279</f>
        <v>925870.0080299998</v>
      </c>
      <c r="M162" s="404">
        <f>M171+M180+M188+M197+M206+M213+M222+M238+M247+M260+M255+M267+M271+M275+M279</f>
        <v>924543.8345499998</v>
      </c>
      <c r="N162" s="417"/>
      <c r="O162" s="83"/>
      <c r="P162" s="84"/>
      <c r="Q162" s="84"/>
      <c r="R162" s="84"/>
      <c r="S162" s="84"/>
      <c r="T162" s="84"/>
      <c r="U162" s="84"/>
      <c r="V162" s="84"/>
      <c r="W162" s="84"/>
      <c r="X162" s="84"/>
      <c r="Y162" s="84"/>
      <c r="Z162" s="84"/>
      <c r="AA162" s="84"/>
      <c r="AB162" s="84"/>
      <c r="AC162" s="84"/>
      <c r="AD162" s="84"/>
      <c r="AE162" s="84"/>
      <c r="AF162" s="85"/>
      <c r="AG162" s="133"/>
      <c r="AH162" s="100"/>
      <c r="AL162" s="51"/>
      <c r="AM162" s="53">
        <f aca="true" t="shared" si="16" ref="AM162:AM236">(M162/I162)*100</f>
        <v>98.98671936717818</v>
      </c>
    </row>
    <row r="163" spans="1:39" ht="12.75" customHeight="1">
      <c r="A163" s="629"/>
      <c r="B163" s="630"/>
      <c r="C163" s="626" t="s">
        <v>1028</v>
      </c>
      <c r="D163" s="626"/>
      <c r="E163" s="433">
        <f>SUM(I163:K163)</f>
        <v>100</v>
      </c>
      <c r="F163" s="434"/>
      <c r="G163" s="435"/>
      <c r="H163" s="403">
        <v>0</v>
      </c>
      <c r="I163" s="404">
        <f>I172+I181+I189+I198+I207+I214+I223+I230+I239+I248</f>
        <v>100</v>
      </c>
      <c r="J163" s="404">
        <f>J172+J181+J189+J198+J207+J214+J223+J230+J239+J248</f>
        <v>0</v>
      </c>
      <c r="K163" s="404">
        <f>K172+K181+K189+K198+K207+K214+K223+K230+K239+K248</f>
        <v>0</v>
      </c>
      <c r="L163" s="404">
        <f>L172+L181+L189+L198+L207+L214+L223+L248+L239+L256+L261</f>
        <v>100</v>
      </c>
      <c r="M163" s="404">
        <f>M172+M181+M189+M198+M207+M214+M223+M230+M239+M248</f>
        <v>100</v>
      </c>
      <c r="N163" s="417"/>
      <c r="O163" s="86"/>
      <c r="P163" s="87"/>
      <c r="Q163" s="87"/>
      <c r="R163" s="87"/>
      <c r="S163" s="87"/>
      <c r="T163" s="87"/>
      <c r="U163" s="87"/>
      <c r="V163" s="87"/>
      <c r="W163" s="87"/>
      <c r="X163" s="87"/>
      <c r="Y163" s="87"/>
      <c r="Z163" s="87"/>
      <c r="AA163" s="87"/>
      <c r="AB163" s="87"/>
      <c r="AC163" s="87"/>
      <c r="AD163" s="87"/>
      <c r="AE163" s="87"/>
      <c r="AF163" s="88"/>
      <c r="AG163" s="133"/>
      <c r="AH163" s="100"/>
      <c r="AL163" s="51"/>
      <c r="AM163" s="53">
        <f t="shared" si="16"/>
        <v>100</v>
      </c>
    </row>
    <row r="164" spans="1:39" ht="23.25" customHeight="1">
      <c r="A164" s="629"/>
      <c r="B164" s="630"/>
      <c r="C164" s="626" t="s">
        <v>1029</v>
      </c>
      <c r="D164" s="626"/>
      <c r="E164" s="433">
        <f>SUM(I164:K164)</f>
        <v>0</v>
      </c>
      <c r="F164" s="434"/>
      <c r="G164" s="435"/>
      <c r="H164" s="403">
        <v>0</v>
      </c>
      <c r="I164" s="404">
        <f>I173+I182+I190+I199+I208+I215+I224+I231+I240+I249</f>
        <v>0</v>
      </c>
      <c r="J164" s="404"/>
      <c r="K164" s="404"/>
      <c r="L164" s="404">
        <v>0</v>
      </c>
      <c r="M164" s="404">
        <v>0</v>
      </c>
      <c r="N164" s="431"/>
      <c r="O164" s="116"/>
      <c r="P164" s="117"/>
      <c r="Q164" s="117"/>
      <c r="R164" s="117"/>
      <c r="S164" s="117"/>
      <c r="T164" s="117"/>
      <c r="U164" s="117"/>
      <c r="V164" s="117"/>
      <c r="W164" s="117"/>
      <c r="X164" s="117"/>
      <c r="Y164" s="117"/>
      <c r="Z164" s="117"/>
      <c r="AA164" s="117"/>
      <c r="AB164" s="117"/>
      <c r="AC164" s="117"/>
      <c r="AD164" s="117"/>
      <c r="AE164" s="117"/>
      <c r="AF164" s="117"/>
      <c r="AG164" s="136"/>
      <c r="AH164" s="100"/>
      <c r="AL164" s="51"/>
      <c r="AM164" s="53"/>
    </row>
    <row r="165" spans="1:39" ht="12.75" customHeight="1">
      <c r="A165" s="629"/>
      <c r="B165" s="630"/>
      <c r="C165" s="626" t="s">
        <v>1030</v>
      </c>
      <c r="D165" s="626"/>
      <c r="E165" s="433">
        <f>SUM(I165:K165)</f>
        <v>0</v>
      </c>
      <c r="F165" s="434"/>
      <c r="G165" s="435"/>
      <c r="H165" s="403">
        <v>0</v>
      </c>
      <c r="I165" s="404">
        <f>I174+I183+I191+I200+I209+I216+I225+I232+I241+I250</f>
        <v>0</v>
      </c>
      <c r="J165" s="404"/>
      <c r="K165" s="404"/>
      <c r="L165" s="404">
        <v>0</v>
      </c>
      <c r="M165" s="404">
        <v>0</v>
      </c>
      <c r="N165" s="432"/>
      <c r="O165" s="115"/>
      <c r="P165" s="126"/>
      <c r="Q165" s="126"/>
      <c r="R165" s="126"/>
      <c r="S165" s="126"/>
      <c r="T165" s="126"/>
      <c r="U165" s="126"/>
      <c r="V165" s="126"/>
      <c r="W165" s="126"/>
      <c r="X165" s="126"/>
      <c r="Y165" s="126"/>
      <c r="Z165" s="126"/>
      <c r="AA165" s="126"/>
      <c r="AB165" s="126"/>
      <c r="AC165" s="126"/>
      <c r="AD165" s="126"/>
      <c r="AE165" s="126"/>
      <c r="AF165" s="126"/>
      <c r="AG165" s="136"/>
      <c r="AH165" s="100"/>
      <c r="AL165" s="51"/>
      <c r="AM165" s="53"/>
    </row>
    <row r="166" spans="1:39" ht="12.75" customHeight="1">
      <c r="A166" s="629"/>
      <c r="B166" s="630"/>
      <c r="C166" s="626" t="s">
        <v>1031</v>
      </c>
      <c r="D166" s="626"/>
      <c r="E166" s="433"/>
      <c r="F166" s="434"/>
      <c r="G166" s="435"/>
      <c r="H166" s="403">
        <v>0</v>
      </c>
      <c r="I166" s="404">
        <v>0</v>
      </c>
      <c r="J166" s="404"/>
      <c r="K166" s="404"/>
      <c r="L166" s="404">
        <v>0</v>
      </c>
      <c r="M166" s="404">
        <v>0</v>
      </c>
      <c r="N166" s="425"/>
      <c r="O166" s="95"/>
      <c r="P166" s="96"/>
      <c r="Q166" s="96"/>
      <c r="R166" s="96"/>
      <c r="S166" s="96"/>
      <c r="T166" s="96"/>
      <c r="U166" s="96"/>
      <c r="V166" s="96"/>
      <c r="W166" s="96"/>
      <c r="X166" s="96"/>
      <c r="Y166" s="96"/>
      <c r="Z166" s="96"/>
      <c r="AA166" s="96"/>
      <c r="AB166" s="96"/>
      <c r="AC166" s="96"/>
      <c r="AD166" s="96"/>
      <c r="AE166" s="96"/>
      <c r="AF166" s="138"/>
      <c r="AG166" s="133"/>
      <c r="AH166" s="100"/>
      <c r="AL166" s="51"/>
      <c r="AM166" s="53"/>
    </row>
    <row r="167" spans="1:39" ht="15" customHeight="1">
      <c r="A167" s="629"/>
      <c r="B167" s="631" t="s">
        <v>125</v>
      </c>
      <c r="C167" s="632"/>
      <c r="D167" s="632"/>
      <c r="E167" s="398"/>
      <c r="F167" s="399"/>
      <c r="G167" s="172"/>
      <c r="H167" s="400"/>
      <c r="I167" s="401"/>
      <c r="J167" s="401"/>
      <c r="K167" s="401"/>
      <c r="L167" s="401"/>
      <c r="M167" s="401"/>
      <c r="N167" s="633" t="s">
        <v>126</v>
      </c>
      <c r="O167" s="78" t="s">
        <v>50</v>
      </c>
      <c r="P167" s="79" t="s">
        <v>50</v>
      </c>
      <c r="Q167" s="79" t="s">
        <v>50</v>
      </c>
      <c r="R167" s="79" t="s">
        <v>50</v>
      </c>
      <c r="S167" s="79" t="s">
        <v>50</v>
      </c>
      <c r="T167" s="79" t="s">
        <v>50</v>
      </c>
      <c r="U167" s="79" t="s">
        <v>50</v>
      </c>
      <c r="V167" s="79" t="s">
        <v>50</v>
      </c>
      <c r="W167" s="79" t="s">
        <v>50</v>
      </c>
      <c r="X167" s="79" t="s">
        <v>50</v>
      </c>
      <c r="Y167" s="79" t="s">
        <v>50</v>
      </c>
      <c r="Z167" s="79" t="s">
        <v>50</v>
      </c>
      <c r="AA167" s="79" t="s">
        <v>50</v>
      </c>
      <c r="AB167" s="79" t="s">
        <v>50</v>
      </c>
      <c r="AC167" s="79" t="s">
        <v>50</v>
      </c>
      <c r="AD167" s="79" t="s">
        <v>50</v>
      </c>
      <c r="AE167" s="79" t="s">
        <v>50</v>
      </c>
      <c r="AF167" s="80" t="s">
        <v>50</v>
      </c>
      <c r="AG167" s="133"/>
      <c r="AH167" s="100"/>
      <c r="AL167" s="51"/>
      <c r="AM167" s="53"/>
    </row>
    <row r="168" spans="1:39" ht="12.75" customHeight="1">
      <c r="A168" s="629"/>
      <c r="B168" s="631"/>
      <c r="C168" s="624" t="s">
        <v>1025</v>
      </c>
      <c r="D168" s="624"/>
      <c r="E168" s="398">
        <f aca="true" t="shared" si="17" ref="E168:M168">SUM(E169:E174)</f>
        <v>195331.08333</v>
      </c>
      <c r="F168" s="399"/>
      <c r="G168" s="172"/>
      <c r="H168" s="400">
        <f>H171</f>
        <v>190605.272</v>
      </c>
      <c r="I168" s="401">
        <f t="shared" si="17"/>
        <v>195331.08333</v>
      </c>
      <c r="J168" s="401">
        <f t="shared" si="17"/>
        <v>0</v>
      </c>
      <c r="K168" s="401">
        <f t="shared" si="17"/>
        <v>0</v>
      </c>
      <c r="L168" s="401">
        <f t="shared" si="17"/>
        <v>195155.52333</v>
      </c>
      <c r="M168" s="401">
        <f t="shared" si="17"/>
        <v>195155.52333</v>
      </c>
      <c r="N168" s="633"/>
      <c r="O168" s="83"/>
      <c r="P168" s="84"/>
      <c r="Q168" s="84"/>
      <c r="R168" s="84"/>
      <c r="S168" s="84"/>
      <c r="T168" s="84"/>
      <c r="U168" s="84"/>
      <c r="V168" s="84"/>
      <c r="W168" s="84"/>
      <c r="X168" s="84"/>
      <c r="Y168" s="84"/>
      <c r="Z168" s="84"/>
      <c r="AA168" s="84"/>
      <c r="AB168" s="84"/>
      <c r="AC168" s="84"/>
      <c r="AD168" s="84"/>
      <c r="AE168" s="84"/>
      <c r="AF168" s="85"/>
      <c r="AG168" s="133"/>
      <c r="AH168" s="100"/>
      <c r="AL168" s="51"/>
      <c r="AM168" s="53"/>
    </row>
    <row r="169" spans="1:39" ht="12.75" customHeight="1" hidden="1">
      <c r="A169" s="629"/>
      <c r="B169" s="631"/>
      <c r="C169" s="624" t="s">
        <v>1026</v>
      </c>
      <c r="D169" s="624"/>
      <c r="E169" s="398">
        <f>SUM(I169:K169)</f>
        <v>0</v>
      </c>
      <c r="F169" s="399"/>
      <c r="G169" s="172"/>
      <c r="H169" s="400"/>
      <c r="I169" s="401"/>
      <c r="J169" s="401"/>
      <c r="K169" s="401"/>
      <c r="L169" s="401"/>
      <c r="M169" s="401"/>
      <c r="N169" s="633"/>
      <c r="O169" s="83"/>
      <c r="P169" s="84"/>
      <c r="Q169" s="84"/>
      <c r="R169" s="84"/>
      <c r="S169" s="84"/>
      <c r="T169" s="84"/>
      <c r="U169" s="84"/>
      <c r="V169" s="84"/>
      <c r="W169" s="84"/>
      <c r="X169" s="84"/>
      <c r="Y169" s="84"/>
      <c r="Z169" s="84"/>
      <c r="AA169" s="84"/>
      <c r="AB169" s="84"/>
      <c r="AC169" s="84"/>
      <c r="AD169" s="84"/>
      <c r="AE169" s="84"/>
      <c r="AF169" s="85"/>
      <c r="AG169" s="133"/>
      <c r="AH169" s="100"/>
      <c r="AL169" s="51"/>
      <c r="AM169" s="53" t="e">
        <f t="shared" si="16"/>
        <v>#DIV/0!</v>
      </c>
    </row>
    <row r="170" spans="1:39" ht="12.75" customHeight="1">
      <c r="A170" s="629"/>
      <c r="B170" s="631"/>
      <c r="C170" s="624" t="s">
        <v>1026</v>
      </c>
      <c r="D170" s="624"/>
      <c r="E170" s="398"/>
      <c r="F170" s="399"/>
      <c r="G170" s="172"/>
      <c r="H170" s="400">
        <v>0</v>
      </c>
      <c r="I170" s="401">
        <v>0</v>
      </c>
      <c r="J170" s="401"/>
      <c r="K170" s="401"/>
      <c r="L170" s="401">
        <v>0</v>
      </c>
      <c r="M170" s="401">
        <v>0</v>
      </c>
      <c r="N170" s="633"/>
      <c r="O170" s="83"/>
      <c r="P170" s="84"/>
      <c r="Q170" s="84"/>
      <c r="R170" s="84"/>
      <c r="S170" s="84"/>
      <c r="T170" s="84"/>
      <c r="U170" s="84"/>
      <c r="V170" s="84"/>
      <c r="W170" s="84"/>
      <c r="X170" s="84"/>
      <c r="Y170" s="84"/>
      <c r="Z170" s="84"/>
      <c r="AA170" s="84"/>
      <c r="AB170" s="84"/>
      <c r="AC170" s="84"/>
      <c r="AD170" s="84"/>
      <c r="AE170" s="84"/>
      <c r="AF170" s="85"/>
      <c r="AG170" s="133"/>
      <c r="AH170" s="100"/>
      <c r="AL170" s="51"/>
      <c r="AM170" s="53"/>
    </row>
    <row r="171" spans="1:39" ht="12.75" customHeight="1">
      <c r="A171" s="629"/>
      <c r="B171" s="631"/>
      <c r="C171" s="624" t="s">
        <v>1027</v>
      </c>
      <c r="D171" s="624"/>
      <c r="E171" s="398">
        <f>SUM(I171:K171)</f>
        <v>195331.08333</v>
      </c>
      <c r="F171" s="399">
        <v>813</v>
      </c>
      <c r="G171" s="172" t="s">
        <v>1032</v>
      </c>
      <c r="H171" s="400">
        <v>190605.272</v>
      </c>
      <c r="I171" s="401">
        <v>195331.08333</v>
      </c>
      <c r="J171" s="401"/>
      <c r="K171" s="401"/>
      <c r="L171" s="401">
        <v>195155.52333</v>
      </c>
      <c r="M171" s="401">
        <f>L171</f>
        <v>195155.52333</v>
      </c>
      <c r="N171" s="633"/>
      <c r="O171" s="83"/>
      <c r="P171" s="84"/>
      <c r="Q171" s="84"/>
      <c r="R171" s="84"/>
      <c r="S171" s="84"/>
      <c r="T171" s="84"/>
      <c r="U171" s="84"/>
      <c r="V171" s="84"/>
      <c r="W171" s="84"/>
      <c r="X171" s="84"/>
      <c r="Y171" s="84"/>
      <c r="Z171" s="84"/>
      <c r="AA171" s="84"/>
      <c r="AB171" s="84"/>
      <c r="AC171" s="84"/>
      <c r="AD171" s="84"/>
      <c r="AE171" s="84"/>
      <c r="AF171" s="85"/>
      <c r="AG171" s="133"/>
      <c r="AH171" s="100"/>
      <c r="AL171" s="51"/>
      <c r="AM171" s="53">
        <f t="shared" si="16"/>
        <v>99.91012183160659</v>
      </c>
    </row>
    <row r="172" spans="1:39" ht="12.75" customHeight="1" hidden="1">
      <c r="A172" s="629"/>
      <c r="B172" s="631"/>
      <c r="C172" s="624" t="s">
        <v>30</v>
      </c>
      <c r="D172" s="624"/>
      <c r="E172" s="398">
        <f>SUM(I172:K172)</f>
        <v>0</v>
      </c>
      <c r="F172" s="399"/>
      <c r="G172" s="172"/>
      <c r="H172" s="400"/>
      <c r="I172" s="401"/>
      <c r="J172" s="401"/>
      <c r="K172" s="401"/>
      <c r="L172" s="401"/>
      <c r="M172" s="401"/>
      <c r="N172" s="633"/>
      <c r="O172" s="83"/>
      <c r="P172" s="84"/>
      <c r="Q172" s="84"/>
      <c r="R172" s="84"/>
      <c r="S172" s="84"/>
      <c r="T172" s="84"/>
      <c r="U172" s="84"/>
      <c r="V172" s="84"/>
      <c r="W172" s="84"/>
      <c r="X172" s="84"/>
      <c r="Y172" s="84"/>
      <c r="Z172" s="84"/>
      <c r="AA172" s="84"/>
      <c r="AB172" s="84"/>
      <c r="AC172" s="84"/>
      <c r="AD172" s="84"/>
      <c r="AE172" s="84"/>
      <c r="AF172" s="85"/>
      <c r="AG172" s="133"/>
      <c r="AH172" s="100"/>
      <c r="AL172" s="51"/>
      <c r="AM172" s="53" t="e">
        <f t="shared" si="16"/>
        <v>#DIV/0!</v>
      </c>
    </row>
    <row r="173" spans="1:39" ht="12.75" customHeight="1" hidden="1">
      <c r="A173" s="629"/>
      <c r="B173" s="631"/>
      <c r="C173" s="624" t="s">
        <v>39</v>
      </c>
      <c r="D173" s="624"/>
      <c r="E173" s="398">
        <f>SUM(I173:K173)</f>
        <v>0</v>
      </c>
      <c r="F173" s="399"/>
      <c r="G173" s="172"/>
      <c r="H173" s="400"/>
      <c r="I173" s="401"/>
      <c r="J173" s="401"/>
      <c r="K173" s="401"/>
      <c r="L173" s="401"/>
      <c r="M173" s="401"/>
      <c r="N173" s="431"/>
      <c r="O173" s="83"/>
      <c r="P173" s="84"/>
      <c r="Q173" s="84"/>
      <c r="R173" s="84"/>
      <c r="S173" s="84"/>
      <c r="T173" s="84"/>
      <c r="U173" s="84"/>
      <c r="V173" s="84"/>
      <c r="W173" s="84"/>
      <c r="X173" s="84"/>
      <c r="Y173" s="84"/>
      <c r="Z173" s="84"/>
      <c r="AA173" s="84"/>
      <c r="AB173" s="84"/>
      <c r="AC173" s="84"/>
      <c r="AD173" s="84"/>
      <c r="AE173" s="84"/>
      <c r="AF173" s="85"/>
      <c r="AG173" s="133"/>
      <c r="AH173" s="100"/>
      <c r="AL173" s="51"/>
      <c r="AM173" s="53" t="e">
        <f t="shared" si="16"/>
        <v>#DIV/0!</v>
      </c>
    </row>
    <row r="174" spans="1:39" ht="12.75" customHeight="1" hidden="1">
      <c r="A174" s="629"/>
      <c r="B174" s="631"/>
      <c r="C174" s="624" t="s">
        <v>40</v>
      </c>
      <c r="D174" s="624"/>
      <c r="E174" s="398">
        <f>SUM(I174:K174)</f>
        <v>0</v>
      </c>
      <c r="F174" s="399"/>
      <c r="G174" s="172"/>
      <c r="H174" s="400"/>
      <c r="I174" s="401"/>
      <c r="J174" s="401"/>
      <c r="K174" s="401"/>
      <c r="L174" s="401"/>
      <c r="M174" s="401"/>
      <c r="N174" s="418"/>
      <c r="O174" s="86"/>
      <c r="P174" s="87"/>
      <c r="Q174" s="87"/>
      <c r="R174" s="87"/>
      <c r="S174" s="87"/>
      <c r="T174" s="87"/>
      <c r="U174" s="87"/>
      <c r="V174" s="87"/>
      <c r="W174" s="87"/>
      <c r="X174" s="87"/>
      <c r="Y174" s="87"/>
      <c r="Z174" s="87"/>
      <c r="AA174" s="87"/>
      <c r="AB174" s="87"/>
      <c r="AC174" s="87"/>
      <c r="AD174" s="87"/>
      <c r="AE174" s="87"/>
      <c r="AF174" s="88"/>
      <c r="AG174" s="133"/>
      <c r="AH174" s="100"/>
      <c r="AL174" s="51"/>
      <c r="AM174" s="53" t="e">
        <f t="shared" si="16"/>
        <v>#DIV/0!</v>
      </c>
    </row>
    <row r="175" spans="1:39" ht="34.5" customHeight="1">
      <c r="A175" s="629"/>
      <c r="B175" s="631"/>
      <c r="C175" s="624" t="s">
        <v>1028</v>
      </c>
      <c r="D175" s="624"/>
      <c r="E175" s="398"/>
      <c r="F175" s="399"/>
      <c r="G175" s="172"/>
      <c r="H175" s="400">
        <v>0</v>
      </c>
      <c r="I175" s="401">
        <v>0</v>
      </c>
      <c r="J175" s="401"/>
      <c r="K175" s="401"/>
      <c r="L175" s="401">
        <v>0</v>
      </c>
      <c r="M175" s="401">
        <v>0</v>
      </c>
      <c r="N175" s="425"/>
      <c r="O175" s="95"/>
      <c r="P175" s="96"/>
      <c r="Q175" s="96"/>
      <c r="R175" s="96"/>
      <c r="S175" s="96"/>
      <c r="T175" s="96"/>
      <c r="U175" s="96"/>
      <c r="V175" s="96"/>
      <c r="W175" s="96"/>
      <c r="X175" s="96"/>
      <c r="Y175" s="96"/>
      <c r="Z175" s="96"/>
      <c r="AA175" s="96"/>
      <c r="AB175" s="96"/>
      <c r="AC175" s="96"/>
      <c r="AD175" s="96"/>
      <c r="AE175" s="96"/>
      <c r="AF175" s="97"/>
      <c r="AG175" s="133"/>
      <c r="AH175" s="100"/>
      <c r="AL175" s="51"/>
      <c r="AM175" s="53"/>
    </row>
    <row r="176" spans="1:39" ht="7.5" customHeight="1">
      <c r="A176" s="629"/>
      <c r="B176" s="631" t="s">
        <v>129</v>
      </c>
      <c r="C176" s="632"/>
      <c r="D176" s="632"/>
      <c r="E176" s="398"/>
      <c r="F176" s="399"/>
      <c r="G176" s="172"/>
      <c r="H176" s="400"/>
      <c r="I176" s="401"/>
      <c r="J176" s="401"/>
      <c r="K176" s="401"/>
      <c r="L176" s="401"/>
      <c r="M176" s="401"/>
      <c r="N176" s="634" t="s">
        <v>108</v>
      </c>
      <c r="O176" s="78" t="s">
        <v>50</v>
      </c>
      <c r="P176" s="79"/>
      <c r="Q176" s="79"/>
      <c r="R176" s="79"/>
      <c r="S176" s="79"/>
      <c r="T176" s="79"/>
      <c r="U176" s="79"/>
      <c r="V176" s="79"/>
      <c r="W176" s="79"/>
      <c r="X176" s="79"/>
      <c r="Y176" s="79" t="s">
        <v>50</v>
      </c>
      <c r="Z176" s="79"/>
      <c r="AA176" s="79"/>
      <c r="AB176" s="79"/>
      <c r="AC176" s="79" t="s">
        <v>50</v>
      </c>
      <c r="AD176" s="79"/>
      <c r="AE176" s="79"/>
      <c r="AF176" s="80"/>
      <c r="AG176" s="133"/>
      <c r="AH176" s="100"/>
      <c r="AL176" s="51"/>
      <c r="AM176" s="53"/>
    </row>
    <row r="177" spans="1:39" ht="12.75" customHeight="1">
      <c r="A177" s="629"/>
      <c r="B177" s="631"/>
      <c r="C177" s="624" t="s">
        <v>1025</v>
      </c>
      <c r="D177" s="624"/>
      <c r="E177" s="398">
        <f aca="true" t="shared" si="18" ref="E177:M177">SUM(E178:E183)</f>
        <v>1100</v>
      </c>
      <c r="F177" s="399"/>
      <c r="G177" s="172"/>
      <c r="H177" s="400">
        <f>H180</f>
        <v>1000</v>
      </c>
      <c r="I177" s="401">
        <f t="shared" si="18"/>
        <v>1100</v>
      </c>
      <c r="J177" s="401">
        <f t="shared" si="18"/>
        <v>0</v>
      </c>
      <c r="K177" s="401">
        <f t="shared" si="18"/>
        <v>0</v>
      </c>
      <c r="L177" s="401">
        <f t="shared" si="18"/>
        <v>1100</v>
      </c>
      <c r="M177" s="401">
        <f t="shared" si="18"/>
        <v>1100</v>
      </c>
      <c r="N177" s="634"/>
      <c r="O177" s="83"/>
      <c r="P177" s="84"/>
      <c r="Q177" s="84"/>
      <c r="R177" s="84"/>
      <c r="S177" s="84"/>
      <c r="T177" s="84"/>
      <c r="U177" s="84"/>
      <c r="V177" s="84"/>
      <c r="W177" s="84"/>
      <c r="X177" s="84"/>
      <c r="Y177" s="84"/>
      <c r="Z177" s="84"/>
      <c r="AA177" s="84"/>
      <c r="AB177" s="84"/>
      <c r="AC177" s="84"/>
      <c r="AD177" s="84"/>
      <c r="AE177" s="84"/>
      <c r="AF177" s="85"/>
      <c r="AG177" s="133"/>
      <c r="AH177" s="100"/>
      <c r="AL177" s="51"/>
      <c r="AM177" s="53"/>
    </row>
    <row r="178" spans="1:39" ht="12.75" customHeight="1" hidden="1">
      <c r="A178" s="629"/>
      <c r="B178" s="631"/>
      <c r="C178" s="624" t="s">
        <v>28</v>
      </c>
      <c r="D178" s="624"/>
      <c r="E178" s="398">
        <f>SUM(I178:K178)</f>
        <v>0</v>
      </c>
      <c r="F178" s="399"/>
      <c r="G178" s="172"/>
      <c r="H178" s="400"/>
      <c r="I178" s="401"/>
      <c r="J178" s="401"/>
      <c r="K178" s="401"/>
      <c r="L178" s="401"/>
      <c r="M178" s="401"/>
      <c r="N178" s="634"/>
      <c r="O178" s="83"/>
      <c r="P178" s="84"/>
      <c r="Q178" s="84"/>
      <c r="R178" s="84"/>
      <c r="S178" s="84"/>
      <c r="T178" s="84"/>
      <c r="U178" s="84"/>
      <c r="V178" s="84"/>
      <c r="W178" s="84"/>
      <c r="X178" s="84"/>
      <c r="Y178" s="84"/>
      <c r="Z178" s="84"/>
      <c r="AA178" s="84"/>
      <c r="AB178" s="84"/>
      <c r="AC178" s="84"/>
      <c r="AD178" s="84"/>
      <c r="AE178" s="84"/>
      <c r="AF178" s="85"/>
      <c r="AG178" s="133"/>
      <c r="AH178" s="100"/>
      <c r="AL178" s="51"/>
      <c r="AM178" s="53" t="e">
        <f t="shared" si="16"/>
        <v>#DIV/0!</v>
      </c>
    </row>
    <row r="179" spans="1:39" ht="12.75" customHeight="1">
      <c r="A179" s="629"/>
      <c r="B179" s="631"/>
      <c r="C179" s="624" t="s">
        <v>1026</v>
      </c>
      <c r="D179" s="624"/>
      <c r="E179" s="398"/>
      <c r="F179" s="399"/>
      <c r="G179" s="172"/>
      <c r="H179" s="400">
        <v>0</v>
      </c>
      <c r="I179" s="401">
        <v>0</v>
      </c>
      <c r="J179" s="401"/>
      <c r="K179" s="401"/>
      <c r="L179" s="401">
        <v>0</v>
      </c>
      <c r="M179" s="401">
        <v>0</v>
      </c>
      <c r="N179" s="634"/>
      <c r="O179" s="83"/>
      <c r="P179" s="84"/>
      <c r="Q179" s="84"/>
      <c r="R179" s="84"/>
      <c r="S179" s="84"/>
      <c r="T179" s="84"/>
      <c r="U179" s="84"/>
      <c r="V179" s="84"/>
      <c r="W179" s="84"/>
      <c r="X179" s="84"/>
      <c r="Y179" s="84"/>
      <c r="Z179" s="84"/>
      <c r="AA179" s="84"/>
      <c r="AB179" s="84"/>
      <c r="AC179" s="84"/>
      <c r="AD179" s="84"/>
      <c r="AE179" s="84"/>
      <c r="AF179" s="85"/>
      <c r="AG179" s="133"/>
      <c r="AH179" s="100"/>
      <c r="AL179" s="51"/>
      <c r="AM179" s="53"/>
    </row>
    <row r="180" spans="1:39" ht="12.75" customHeight="1">
      <c r="A180" s="629"/>
      <c r="B180" s="631"/>
      <c r="C180" s="624" t="s">
        <v>1027</v>
      </c>
      <c r="D180" s="624"/>
      <c r="E180" s="398">
        <f>SUM(I180:K180)</f>
        <v>1000</v>
      </c>
      <c r="F180" s="399">
        <v>813</v>
      </c>
      <c r="G180" s="172" t="s">
        <v>1032</v>
      </c>
      <c r="H180" s="400">
        <v>1000</v>
      </c>
      <c r="I180" s="401">
        <v>1000</v>
      </c>
      <c r="J180" s="401"/>
      <c r="K180" s="401"/>
      <c r="L180" s="401">
        <v>1000</v>
      </c>
      <c r="M180" s="401">
        <v>1000</v>
      </c>
      <c r="N180" s="634"/>
      <c r="O180" s="83"/>
      <c r="P180" s="84"/>
      <c r="Q180" s="84"/>
      <c r="R180" s="84"/>
      <c r="S180" s="84"/>
      <c r="T180" s="84"/>
      <c r="U180" s="84"/>
      <c r="V180" s="84"/>
      <c r="W180" s="84"/>
      <c r="X180" s="84"/>
      <c r="Y180" s="84"/>
      <c r="Z180" s="84"/>
      <c r="AA180" s="84"/>
      <c r="AB180" s="84"/>
      <c r="AC180" s="84"/>
      <c r="AD180" s="84"/>
      <c r="AE180" s="84"/>
      <c r="AF180" s="85"/>
      <c r="AG180" s="133"/>
      <c r="AH180" s="100"/>
      <c r="AL180" s="51"/>
      <c r="AM180" s="53">
        <f t="shared" si="16"/>
        <v>100</v>
      </c>
    </row>
    <row r="181" spans="1:39" ht="12.75" customHeight="1">
      <c r="A181" s="629"/>
      <c r="B181" s="631"/>
      <c r="C181" s="624" t="s">
        <v>1028</v>
      </c>
      <c r="D181" s="624"/>
      <c r="E181" s="398">
        <f>SUM(I181:K181)</f>
        <v>100</v>
      </c>
      <c r="F181" s="399"/>
      <c r="G181" s="172"/>
      <c r="H181" s="400">
        <v>0</v>
      </c>
      <c r="I181" s="401">
        <v>100</v>
      </c>
      <c r="J181" s="401"/>
      <c r="K181" s="401"/>
      <c r="L181" s="401">
        <v>100</v>
      </c>
      <c r="M181" s="401">
        <v>100</v>
      </c>
      <c r="N181" s="634"/>
      <c r="O181" s="83"/>
      <c r="P181" s="84"/>
      <c r="Q181" s="84"/>
      <c r="R181" s="84"/>
      <c r="S181" s="84"/>
      <c r="T181" s="84"/>
      <c r="U181" s="84"/>
      <c r="V181" s="84"/>
      <c r="W181" s="84"/>
      <c r="X181" s="84"/>
      <c r="Y181" s="84"/>
      <c r="Z181" s="84"/>
      <c r="AA181" s="84"/>
      <c r="AB181" s="84"/>
      <c r="AC181" s="84"/>
      <c r="AD181" s="84"/>
      <c r="AE181" s="84"/>
      <c r="AF181" s="85"/>
      <c r="AG181" s="133"/>
      <c r="AH181" s="100"/>
      <c r="AL181" s="51"/>
      <c r="AM181" s="53">
        <f t="shared" si="16"/>
        <v>100</v>
      </c>
    </row>
    <row r="182" spans="1:39" ht="12.75" customHeight="1" hidden="1">
      <c r="A182" s="420"/>
      <c r="B182" s="421"/>
      <c r="C182" s="639" t="s">
        <v>39</v>
      </c>
      <c r="D182" s="639"/>
      <c r="E182" s="398">
        <f>SUM(I182:K182)</f>
        <v>0</v>
      </c>
      <c r="F182" s="399"/>
      <c r="G182" s="172"/>
      <c r="H182" s="400"/>
      <c r="I182" s="401"/>
      <c r="J182" s="401"/>
      <c r="K182" s="401"/>
      <c r="L182" s="401"/>
      <c r="M182" s="401"/>
      <c r="N182" s="417"/>
      <c r="O182" s="83"/>
      <c r="P182" s="84"/>
      <c r="Q182" s="84"/>
      <c r="R182" s="84"/>
      <c r="S182" s="84"/>
      <c r="T182" s="84"/>
      <c r="U182" s="84"/>
      <c r="V182" s="84"/>
      <c r="W182" s="84"/>
      <c r="X182" s="84"/>
      <c r="Y182" s="84"/>
      <c r="Z182" s="84"/>
      <c r="AA182" s="84"/>
      <c r="AB182" s="84"/>
      <c r="AC182" s="84"/>
      <c r="AD182" s="84"/>
      <c r="AE182" s="84"/>
      <c r="AF182" s="85"/>
      <c r="AG182" s="133"/>
      <c r="AH182" s="100"/>
      <c r="AL182" s="51"/>
      <c r="AM182" s="53" t="e">
        <f t="shared" si="16"/>
        <v>#DIV/0!</v>
      </c>
    </row>
    <row r="183" spans="1:39" ht="12.75" customHeight="1" hidden="1">
      <c r="A183" s="420"/>
      <c r="B183" s="421"/>
      <c r="C183" s="639" t="s">
        <v>40</v>
      </c>
      <c r="D183" s="639"/>
      <c r="E183" s="398">
        <f>SUM(I183:K183)</f>
        <v>0</v>
      </c>
      <c r="F183" s="399"/>
      <c r="G183" s="172"/>
      <c r="H183" s="400"/>
      <c r="I183" s="401"/>
      <c r="J183" s="401"/>
      <c r="K183" s="401"/>
      <c r="L183" s="401"/>
      <c r="M183" s="401"/>
      <c r="N183" s="418"/>
      <c r="O183" s="86"/>
      <c r="P183" s="87"/>
      <c r="Q183" s="87"/>
      <c r="R183" s="87"/>
      <c r="S183" s="87"/>
      <c r="T183" s="87"/>
      <c r="U183" s="87"/>
      <c r="V183" s="87"/>
      <c r="W183" s="87"/>
      <c r="X183" s="87"/>
      <c r="Y183" s="87"/>
      <c r="Z183" s="87"/>
      <c r="AA183" s="87"/>
      <c r="AB183" s="87"/>
      <c r="AC183" s="87"/>
      <c r="AD183" s="87"/>
      <c r="AE183" s="87"/>
      <c r="AF183" s="88"/>
      <c r="AG183" s="133"/>
      <c r="AH183" s="100"/>
      <c r="AL183" s="51"/>
      <c r="AM183" s="53" t="e">
        <f t="shared" si="16"/>
        <v>#DIV/0!</v>
      </c>
    </row>
    <row r="184" spans="1:39" ht="6.75" customHeight="1">
      <c r="A184" s="629"/>
      <c r="B184" s="631" t="s">
        <v>134</v>
      </c>
      <c r="C184" s="632"/>
      <c r="D184" s="632"/>
      <c r="E184" s="398"/>
      <c r="F184" s="399"/>
      <c r="G184" s="172"/>
      <c r="H184" s="400"/>
      <c r="I184" s="401"/>
      <c r="J184" s="401"/>
      <c r="K184" s="401"/>
      <c r="L184" s="401"/>
      <c r="M184" s="401"/>
      <c r="N184" s="634" t="s">
        <v>135</v>
      </c>
      <c r="O184" s="78"/>
      <c r="P184" s="79" t="s">
        <v>50</v>
      </c>
      <c r="Q184" s="79" t="s">
        <v>50</v>
      </c>
      <c r="R184" s="79" t="s">
        <v>50</v>
      </c>
      <c r="S184" s="79" t="s">
        <v>50</v>
      </c>
      <c r="T184" s="79" t="s">
        <v>50</v>
      </c>
      <c r="U184" s="79"/>
      <c r="V184" s="79"/>
      <c r="W184" s="79"/>
      <c r="X184" s="79"/>
      <c r="Y184" s="79"/>
      <c r="Z184" s="79" t="s">
        <v>50</v>
      </c>
      <c r="AA184" s="79" t="s">
        <v>50</v>
      </c>
      <c r="AB184" s="79" t="s">
        <v>50</v>
      </c>
      <c r="AC184" s="79"/>
      <c r="AD184" s="79" t="s">
        <v>50</v>
      </c>
      <c r="AE184" s="79" t="s">
        <v>50</v>
      </c>
      <c r="AF184" s="80" t="s">
        <v>50</v>
      </c>
      <c r="AG184" s="133"/>
      <c r="AH184" s="100"/>
      <c r="AL184" s="51"/>
      <c r="AM184" s="53"/>
    </row>
    <row r="185" spans="1:39" ht="12.75" customHeight="1">
      <c r="A185" s="629"/>
      <c r="B185" s="631"/>
      <c r="C185" s="624" t="s">
        <v>1025</v>
      </c>
      <c r="D185" s="624"/>
      <c r="E185" s="398">
        <f aca="true" t="shared" si="19" ref="E185:M185">SUM(E186:E191)</f>
        <v>200</v>
      </c>
      <c r="F185" s="399"/>
      <c r="G185" s="172"/>
      <c r="H185" s="400">
        <f>H188</f>
        <v>200</v>
      </c>
      <c r="I185" s="401">
        <f t="shared" si="19"/>
        <v>200</v>
      </c>
      <c r="J185" s="401">
        <f t="shared" si="19"/>
        <v>0</v>
      </c>
      <c r="K185" s="401">
        <f t="shared" si="19"/>
        <v>0</v>
      </c>
      <c r="L185" s="401">
        <f t="shared" si="19"/>
        <v>182.5</v>
      </c>
      <c r="M185" s="401">
        <f t="shared" si="19"/>
        <v>182.5</v>
      </c>
      <c r="N185" s="634"/>
      <c r="O185" s="83"/>
      <c r="P185" s="84"/>
      <c r="Q185" s="84"/>
      <c r="R185" s="84"/>
      <c r="S185" s="84"/>
      <c r="T185" s="84"/>
      <c r="U185" s="84"/>
      <c r="V185" s="84"/>
      <c r="W185" s="84"/>
      <c r="X185" s="84"/>
      <c r="Y185" s="84"/>
      <c r="Z185" s="84"/>
      <c r="AA185" s="84"/>
      <c r="AB185" s="84"/>
      <c r="AC185" s="84"/>
      <c r="AD185" s="84"/>
      <c r="AE185" s="84"/>
      <c r="AF185" s="85"/>
      <c r="AG185" s="133"/>
      <c r="AH185" s="100"/>
      <c r="AL185" s="51"/>
      <c r="AM185" s="53"/>
    </row>
    <row r="186" spans="1:39" ht="12.75" customHeight="1" hidden="1">
      <c r="A186" s="629"/>
      <c r="B186" s="631"/>
      <c r="C186" s="624" t="s">
        <v>28</v>
      </c>
      <c r="D186" s="624"/>
      <c r="E186" s="398">
        <f>SUM(I186:K186)</f>
        <v>0</v>
      </c>
      <c r="F186" s="399"/>
      <c r="G186" s="172"/>
      <c r="H186" s="400"/>
      <c r="I186" s="401"/>
      <c r="J186" s="401"/>
      <c r="K186" s="401"/>
      <c r="L186" s="401"/>
      <c r="M186" s="401"/>
      <c r="N186" s="634"/>
      <c r="O186" s="83"/>
      <c r="P186" s="84"/>
      <c r="Q186" s="84"/>
      <c r="R186" s="84"/>
      <c r="S186" s="84"/>
      <c r="T186" s="84"/>
      <c r="U186" s="84"/>
      <c r="V186" s="84"/>
      <c r="W186" s="84"/>
      <c r="X186" s="84"/>
      <c r="Y186" s="84"/>
      <c r="Z186" s="84"/>
      <c r="AA186" s="84"/>
      <c r="AB186" s="84"/>
      <c r="AC186" s="84"/>
      <c r="AD186" s="84"/>
      <c r="AE186" s="84"/>
      <c r="AF186" s="85"/>
      <c r="AG186" s="133"/>
      <c r="AH186" s="100"/>
      <c r="AL186" s="51"/>
      <c r="AM186" s="53" t="e">
        <f t="shared" si="16"/>
        <v>#DIV/0!</v>
      </c>
    </row>
    <row r="187" spans="1:39" ht="12.75" customHeight="1">
      <c r="A187" s="629"/>
      <c r="B187" s="631"/>
      <c r="C187" s="624" t="s">
        <v>1026</v>
      </c>
      <c r="D187" s="624"/>
      <c r="E187" s="398"/>
      <c r="F187" s="399"/>
      <c r="G187" s="172"/>
      <c r="H187" s="400">
        <v>0</v>
      </c>
      <c r="I187" s="401">
        <v>0</v>
      </c>
      <c r="J187" s="401"/>
      <c r="K187" s="401"/>
      <c r="L187" s="401">
        <v>0</v>
      </c>
      <c r="M187" s="401">
        <v>0</v>
      </c>
      <c r="N187" s="634"/>
      <c r="O187" s="83"/>
      <c r="P187" s="84"/>
      <c r="Q187" s="84"/>
      <c r="R187" s="84"/>
      <c r="S187" s="84"/>
      <c r="T187" s="84"/>
      <c r="U187" s="84"/>
      <c r="V187" s="84"/>
      <c r="W187" s="84"/>
      <c r="X187" s="84"/>
      <c r="Y187" s="84"/>
      <c r="Z187" s="84"/>
      <c r="AA187" s="84"/>
      <c r="AB187" s="84"/>
      <c r="AC187" s="84"/>
      <c r="AD187" s="84"/>
      <c r="AE187" s="84"/>
      <c r="AF187" s="85"/>
      <c r="AG187" s="133"/>
      <c r="AH187" s="100"/>
      <c r="AL187" s="51"/>
      <c r="AM187" s="53"/>
    </row>
    <row r="188" spans="1:39" ht="12.75" customHeight="1">
      <c r="A188" s="629"/>
      <c r="B188" s="631"/>
      <c r="C188" s="624" t="s">
        <v>1027</v>
      </c>
      <c r="D188" s="624"/>
      <c r="E188" s="398">
        <f>SUM(I188:K188)</f>
        <v>200</v>
      </c>
      <c r="F188" s="399">
        <v>813</v>
      </c>
      <c r="G188" s="172" t="s">
        <v>1032</v>
      </c>
      <c r="H188" s="400">
        <v>200</v>
      </c>
      <c r="I188" s="401">
        <v>200</v>
      </c>
      <c r="J188" s="401"/>
      <c r="K188" s="401"/>
      <c r="L188" s="401">
        <v>182.5</v>
      </c>
      <c r="M188" s="401">
        <f>L188</f>
        <v>182.5</v>
      </c>
      <c r="N188" s="634"/>
      <c r="O188" s="83"/>
      <c r="P188" s="84"/>
      <c r="Q188" s="84"/>
      <c r="R188" s="84"/>
      <c r="S188" s="84"/>
      <c r="T188" s="84"/>
      <c r="U188" s="84"/>
      <c r="V188" s="84"/>
      <c r="W188" s="84"/>
      <c r="X188" s="84"/>
      <c r="Y188" s="84"/>
      <c r="Z188" s="84"/>
      <c r="AA188" s="84"/>
      <c r="AB188" s="84"/>
      <c r="AC188" s="84"/>
      <c r="AD188" s="84"/>
      <c r="AE188" s="84"/>
      <c r="AF188" s="85"/>
      <c r="AG188" s="133"/>
      <c r="AH188" s="100"/>
      <c r="AL188" s="51"/>
      <c r="AM188" s="53">
        <f t="shared" si="16"/>
        <v>91.25</v>
      </c>
    </row>
    <row r="189" spans="1:39" ht="12.75" customHeight="1" hidden="1">
      <c r="A189" s="629"/>
      <c r="B189" s="631"/>
      <c r="C189" s="624" t="s">
        <v>30</v>
      </c>
      <c r="D189" s="624"/>
      <c r="E189" s="398">
        <f>SUM(I189:K189)</f>
        <v>0</v>
      </c>
      <c r="F189" s="399"/>
      <c r="G189" s="172"/>
      <c r="H189" s="400"/>
      <c r="I189" s="401"/>
      <c r="J189" s="401"/>
      <c r="K189" s="401"/>
      <c r="L189" s="401"/>
      <c r="M189" s="401"/>
      <c r="N189" s="634"/>
      <c r="O189" s="83"/>
      <c r="P189" s="84"/>
      <c r="Q189" s="84"/>
      <c r="R189" s="84"/>
      <c r="S189" s="84"/>
      <c r="T189" s="84"/>
      <c r="U189" s="84"/>
      <c r="V189" s="84"/>
      <c r="W189" s="84"/>
      <c r="X189" s="84"/>
      <c r="Y189" s="84"/>
      <c r="Z189" s="84"/>
      <c r="AA189" s="84"/>
      <c r="AB189" s="84"/>
      <c r="AC189" s="84"/>
      <c r="AD189" s="84"/>
      <c r="AE189" s="84"/>
      <c r="AF189" s="85"/>
      <c r="AG189" s="133"/>
      <c r="AH189" s="100"/>
      <c r="AL189" s="51"/>
      <c r="AM189" s="53" t="e">
        <f t="shared" si="16"/>
        <v>#DIV/0!</v>
      </c>
    </row>
    <row r="190" spans="1:39" ht="12.75" customHeight="1" hidden="1">
      <c r="A190" s="629"/>
      <c r="B190" s="631"/>
      <c r="C190" s="624" t="s">
        <v>39</v>
      </c>
      <c r="D190" s="624"/>
      <c r="E190" s="398">
        <f>SUM(I190:K190)</f>
        <v>0</v>
      </c>
      <c r="F190" s="399"/>
      <c r="G190" s="172"/>
      <c r="H190" s="400"/>
      <c r="I190" s="401"/>
      <c r="J190" s="401"/>
      <c r="K190" s="401"/>
      <c r="L190" s="401"/>
      <c r="M190" s="401"/>
      <c r="N190" s="417"/>
      <c r="O190" s="83"/>
      <c r="P190" s="84"/>
      <c r="Q190" s="84"/>
      <c r="R190" s="84"/>
      <c r="S190" s="84"/>
      <c r="T190" s="84"/>
      <c r="U190" s="84"/>
      <c r="V190" s="84"/>
      <c r="W190" s="84"/>
      <c r="X190" s="84"/>
      <c r="Y190" s="84"/>
      <c r="Z190" s="84"/>
      <c r="AA190" s="84"/>
      <c r="AB190" s="84"/>
      <c r="AC190" s="84"/>
      <c r="AD190" s="84"/>
      <c r="AE190" s="84"/>
      <c r="AF190" s="85"/>
      <c r="AG190" s="133"/>
      <c r="AH190" s="100"/>
      <c r="AL190" s="51"/>
      <c r="AM190" s="53" t="e">
        <f t="shared" si="16"/>
        <v>#DIV/0!</v>
      </c>
    </row>
    <row r="191" spans="1:39" ht="12.75" customHeight="1" hidden="1">
      <c r="A191" s="629"/>
      <c r="B191" s="631"/>
      <c r="C191" s="624" t="s">
        <v>40</v>
      </c>
      <c r="D191" s="624"/>
      <c r="E191" s="398">
        <f>SUM(I191:K191)</f>
        <v>0</v>
      </c>
      <c r="F191" s="399"/>
      <c r="G191" s="172"/>
      <c r="H191" s="400"/>
      <c r="I191" s="401"/>
      <c r="J191" s="401"/>
      <c r="K191" s="401"/>
      <c r="L191" s="401"/>
      <c r="M191" s="401"/>
      <c r="N191" s="418"/>
      <c r="O191" s="86"/>
      <c r="P191" s="87"/>
      <c r="Q191" s="87"/>
      <c r="R191" s="87"/>
      <c r="S191" s="87"/>
      <c r="T191" s="87"/>
      <c r="U191" s="87"/>
      <c r="V191" s="87"/>
      <c r="W191" s="87"/>
      <c r="X191" s="87"/>
      <c r="Y191" s="87"/>
      <c r="Z191" s="87"/>
      <c r="AA191" s="87"/>
      <c r="AB191" s="87"/>
      <c r="AC191" s="87"/>
      <c r="AD191" s="87"/>
      <c r="AE191" s="87"/>
      <c r="AF191" s="88"/>
      <c r="AG191" s="133"/>
      <c r="AH191" s="100"/>
      <c r="AL191" s="51"/>
      <c r="AM191" s="53" t="e">
        <f t="shared" si="16"/>
        <v>#DIV/0!</v>
      </c>
    </row>
    <row r="192" spans="1:39" ht="12.75" customHeight="1">
      <c r="A192" s="629"/>
      <c r="B192" s="631"/>
      <c r="C192" s="624" t="s">
        <v>1028</v>
      </c>
      <c r="D192" s="624"/>
      <c r="E192" s="398"/>
      <c r="F192" s="399"/>
      <c r="G192" s="172"/>
      <c r="H192" s="400">
        <v>0</v>
      </c>
      <c r="I192" s="401">
        <v>0</v>
      </c>
      <c r="J192" s="401"/>
      <c r="K192" s="401"/>
      <c r="L192" s="401">
        <v>0</v>
      </c>
      <c r="M192" s="401">
        <v>0</v>
      </c>
      <c r="N192" s="425"/>
      <c r="O192" s="95"/>
      <c r="P192" s="96"/>
      <c r="Q192" s="96"/>
      <c r="R192" s="96"/>
      <c r="S192" s="96"/>
      <c r="T192" s="96"/>
      <c r="U192" s="96"/>
      <c r="V192" s="96"/>
      <c r="W192" s="96"/>
      <c r="X192" s="96"/>
      <c r="Y192" s="96"/>
      <c r="Z192" s="96"/>
      <c r="AA192" s="96"/>
      <c r="AB192" s="96"/>
      <c r="AC192" s="96"/>
      <c r="AD192" s="96"/>
      <c r="AE192" s="96"/>
      <c r="AF192" s="97"/>
      <c r="AG192" s="133"/>
      <c r="AH192" s="100"/>
      <c r="AL192" s="51"/>
      <c r="AM192" s="53"/>
    </row>
    <row r="193" spans="1:39" ht="63" customHeight="1">
      <c r="A193" s="629"/>
      <c r="B193" s="631" t="s">
        <v>727</v>
      </c>
      <c r="C193" s="632"/>
      <c r="D193" s="632"/>
      <c r="E193" s="398"/>
      <c r="F193" s="399"/>
      <c r="G193" s="172"/>
      <c r="H193" s="400"/>
      <c r="I193" s="401"/>
      <c r="J193" s="401"/>
      <c r="K193" s="401"/>
      <c r="L193" s="401"/>
      <c r="M193" s="401"/>
      <c r="N193" s="634" t="s">
        <v>140</v>
      </c>
      <c r="O193" s="78" t="s">
        <v>50</v>
      </c>
      <c r="P193" s="79" t="s">
        <v>50</v>
      </c>
      <c r="Q193" s="79" t="s">
        <v>50</v>
      </c>
      <c r="R193" s="79" t="s">
        <v>50</v>
      </c>
      <c r="S193" s="79" t="s">
        <v>50</v>
      </c>
      <c r="T193" s="79" t="s">
        <v>50</v>
      </c>
      <c r="U193" s="79" t="s">
        <v>50</v>
      </c>
      <c r="V193" s="79" t="s">
        <v>50</v>
      </c>
      <c r="W193" s="79" t="s">
        <v>50</v>
      </c>
      <c r="X193" s="79" t="s">
        <v>50</v>
      </c>
      <c r="Y193" s="79" t="s">
        <v>50</v>
      </c>
      <c r="Z193" s="79" t="s">
        <v>50</v>
      </c>
      <c r="AA193" s="79" t="s">
        <v>50</v>
      </c>
      <c r="AB193" s="79" t="s">
        <v>50</v>
      </c>
      <c r="AC193" s="79" t="s">
        <v>50</v>
      </c>
      <c r="AD193" s="79" t="s">
        <v>50</v>
      </c>
      <c r="AE193" s="79" t="s">
        <v>50</v>
      </c>
      <c r="AF193" s="80" t="s">
        <v>50</v>
      </c>
      <c r="AG193" s="133"/>
      <c r="AH193" s="100"/>
      <c r="AL193" s="51"/>
      <c r="AM193" s="53"/>
    </row>
    <row r="194" spans="1:39" ht="12.75" customHeight="1">
      <c r="A194" s="629"/>
      <c r="B194" s="631"/>
      <c r="C194" s="624" t="s">
        <v>1025</v>
      </c>
      <c r="D194" s="624"/>
      <c r="E194" s="398">
        <f aca="true" t="shared" si="20" ref="E194:M194">SUM(E195:E200)</f>
        <v>21005.90693</v>
      </c>
      <c r="F194" s="399"/>
      <c r="G194" s="172"/>
      <c r="H194" s="400">
        <v>0</v>
      </c>
      <c r="I194" s="401">
        <f t="shared" si="20"/>
        <v>21005.90693</v>
      </c>
      <c r="J194" s="401">
        <f t="shared" si="20"/>
        <v>0</v>
      </c>
      <c r="K194" s="401">
        <f t="shared" si="20"/>
        <v>0</v>
      </c>
      <c r="L194" s="401">
        <f t="shared" si="20"/>
        <v>20970.95997</v>
      </c>
      <c r="M194" s="401">
        <f t="shared" si="20"/>
        <v>20970.95997</v>
      </c>
      <c r="N194" s="634"/>
      <c r="O194" s="83"/>
      <c r="P194" s="84"/>
      <c r="Q194" s="84"/>
      <c r="R194" s="84"/>
      <c r="S194" s="84"/>
      <c r="T194" s="84"/>
      <c r="U194" s="84"/>
      <c r="V194" s="84"/>
      <c r="W194" s="84"/>
      <c r="X194" s="84"/>
      <c r="Y194" s="84"/>
      <c r="Z194" s="84"/>
      <c r="AA194" s="84"/>
      <c r="AB194" s="84"/>
      <c r="AC194" s="84"/>
      <c r="AD194" s="84"/>
      <c r="AE194" s="84"/>
      <c r="AF194" s="85"/>
      <c r="AG194" s="133"/>
      <c r="AH194" s="100"/>
      <c r="AL194" s="51"/>
      <c r="AM194" s="53"/>
    </row>
    <row r="195" spans="1:39" ht="12.75" customHeight="1" hidden="1">
      <c r="A195" s="629"/>
      <c r="B195" s="631"/>
      <c r="C195" s="624" t="s">
        <v>28</v>
      </c>
      <c r="D195" s="624"/>
      <c r="E195" s="398">
        <f>SUM(I195:K195)</f>
        <v>0</v>
      </c>
      <c r="F195" s="399"/>
      <c r="G195" s="172"/>
      <c r="H195" s="400"/>
      <c r="I195" s="401"/>
      <c r="J195" s="401"/>
      <c r="K195" s="401"/>
      <c r="L195" s="401"/>
      <c r="M195" s="401"/>
      <c r="N195" s="634"/>
      <c r="O195" s="83"/>
      <c r="P195" s="84"/>
      <c r="Q195" s="84"/>
      <c r="R195" s="84"/>
      <c r="S195" s="84"/>
      <c r="T195" s="84"/>
      <c r="U195" s="84"/>
      <c r="V195" s="84"/>
      <c r="W195" s="84"/>
      <c r="X195" s="84"/>
      <c r="Y195" s="84"/>
      <c r="Z195" s="84"/>
      <c r="AA195" s="84"/>
      <c r="AB195" s="84"/>
      <c r="AC195" s="84"/>
      <c r="AD195" s="84"/>
      <c r="AE195" s="84"/>
      <c r="AF195" s="85"/>
      <c r="AG195" s="133"/>
      <c r="AH195" s="100"/>
      <c r="AL195" s="51"/>
      <c r="AM195" s="53" t="e">
        <f t="shared" si="16"/>
        <v>#DIV/0!</v>
      </c>
    </row>
    <row r="196" spans="1:39" ht="12.75" customHeight="1">
      <c r="A196" s="629"/>
      <c r="B196" s="631"/>
      <c r="C196" s="624" t="s">
        <v>1026</v>
      </c>
      <c r="D196" s="624"/>
      <c r="E196" s="398"/>
      <c r="F196" s="399"/>
      <c r="G196" s="172"/>
      <c r="H196" s="400">
        <v>0</v>
      </c>
      <c r="I196" s="401">
        <v>0</v>
      </c>
      <c r="J196" s="401"/>
      <c r="K196" s="401"/>
      <c r="L196" s="401">
        <v>0</v>
      </c>
      <c r="M196" s="401">
        <v>0</v>
      </c>
      <c r="N196" s="634"/>
      <c r="O196" s="83"/>
      <c r="P196" s="84"/>
      <c r="Q196" s="84"/>
      <c r="R196" s="84"/>
      <c r="S196" s="84"/>
      <c r="T196" s="84"/>
      <c r="U196" s="84"/>
      <c r="V196" s="84"/>
      <c r="W196" s="84"/>
      <c r="X196" s="84"/>
      <c r="Y196" s="84"/>
      <c r="Z196" s="84"/>
      <c r="AA196" s="84"/>
      <c r="AB196" s="84"/>
      <c r="AC196" s="84"/>
      <c r="AD196" s="84"/>
      <c r="AE196" s="84"/>
      <c r="AF196" s="85"/>
      <c r="AG196" s="133"/>
      <c r="AH196" s="100"/>
      <c r="AL196" s="51"/>
      <c r="AM196" s="53"/>
    </row>
    <row r="197" spans="1:39" ht="12.75" customHeight="1">
      <c r="A197" s="629"/>
      <c r="B197" s="631"/>
      <c r="C197" s="624" t="s">
        <v>1027</v>
      </c>
      <c r="D197" s="624"/>
      <c r="E197" s="398">
        <f>SUM(I197:K197)</f>
        <v>21005.90693</v>
      </c>
      <c r="F197" s="399">
        <v>813</v>
      </c>
      <c r="G197" s="172" t="s">
        <v>1032</v>
      </c>
      <c r="H197" s="400">
        <v>0</v>
      </c>
      <c r="I197" s="401">
        <v>21005.90693</v>
      </c>
      <c r="J197" s="401"/>
      <c r="K197" s="401"/>
      <c r="L197" s="401">
        <v>20970.95997</v>
      </c>
      <c r="M197" s="401">
        <f>7212.7641+741.91187+2308.4455+1340.57131+3127.99973+2525.6662+1929.6505+1044.95937+738.99139</f>
        <v>20970.95997</v>
      </c>
      <c r="N197" s="634"/>
      <c r="O197" s="83"/>
      <c r="P197" s="84"/>
      <c r="Q197" s="84"/>
      <c r="R197" s="84"/>
      <c r="S197" s="84"/>
      <c r="T197" s="84"/>
      <c r="U197" s="84"/>
      <c r="V197" s="84"/>
      <c r="W197" s="84"/>
      <c r="X197" s="84"/>
      <c r="Y197" s="84"/>
      <c r="Z197" s="84"/>
      <c r="AA197" s="84"/>
      <c r="AB197" s="84"/>
      <c r="AC197" s="84"/>
      <c r="AD197" s="84"/>
      <c r="AE197" s="84"/>
      <c r="AF197" s="85"/>
      <c r="AG197" s="133"/>
      <c r="AH197" s="100"/>
      <c r="AL197" s="51"/>
      <c r="AM197" s="53">
        <f t="shared" si="16"/>
        <v>99.8336327009519</v>
      </c>
    </row>
    <row r="198" spans="1:39" ht="12.75" customHeight="1" hidden="1">
      <c r="A198" s="629"/>
      <c r="B198" s="631"/>
      <c r="C198" s="624" t="s">
        <v>30</v>
      </c>
      <c r="D198" s="624"/>
      <c r="E198" s="398">
        <f>SUM(I198:K198)</f>
        <v>0</v>
      </c>
      <c r="F198" s="399"/>
      <c r="G198" s="172"/>
      <c r="H198" s="400"/>
      <c r="I198" s="401"/>
      <c r="J198" s="401"/>
      <c r="K198" s="401"/>
      <c r="L198" s="401"/>
      <c r="M198" s="401"/>
      <c r="N198" s="634"/>
      <c r="O198" s="83"/>
      <c r="P198" s="84"/>
      <c r="Q198" s="84"/>
      <c r="R198" s="84"/>
      <c r="S198" s="84"/>
      <c r="T198" s="84"/>
      <c r="U198" s="84"/>
      <c r="V198" s="84"/>
      <c r="W198" s="84"/>
      <c r="X198" s="84"/>
      <c r="Y198" s="84"/>
      <c r="Z198" s="84"/>
      <c r="AA198" s="84"/>
      <c r="AB198" s="84"/>
      <c r="AC198" s="84"/>
      <c r="AD198" s="84"/>
      <c r="AE198" s="84"/>
      <c r="AF198" s="85"/>
      <c r="AG198" s="133"/>
      <c r="AH198" s="100"/>
      <c r="AL198" s="51"/>
      <c r="AM198" s="53" t="e">
        <f t="shared" si="16"/>
        <v>#DIV/0!</v>
      </c>
    </row>
    <row r="199" spans="1:39" ht="12.75" customHeight="1" hidden="1">
      <c r="A199" s="629"/>
      <c r="B199" s="631"/>
      <c r="C199" s="624" t="s">
        <v>39</v>
      </c>
      <c r="D199" s="624"/>
      <c r="E199" s="398">
        <f>SUM(I199:K199)</f>
        <v>0</v>
      </c>
      <c r="F199" s="399"/>
      <c r="G199" s="172"/>
      <c r="H199" s="400"/>
      <c r="I199" s="401"/>
      <c r="J199" s="401"/>
      <c r="K199" s="401"/>
      <c r="L199" s="401"/>
      <c r="M199" s="401"/>
      <c r="N199" s="417"/>
      <c r="O199" s="83"/>
      <c r="P199" s="84"/>
      <c r="Q199" s="84"/>
      <c r="R199" s="84"/>
      <c r="S199" s="84"/>
      <c r="T199" s="84"/>
      <c r="U199" s="84"/>
      <c r="V199" s="84"/>
      <c r="W199" s="84"/>
      <c r="X199" s="84"/>
      <c r="Y199" s="84"/>
      <c r="Z199" s="84"/>
      <c r="AA199" s="84"/>
      <c r="AB199" s="84"/>
      <c r="AC199" s="84"/>
      <c r="AD199" s="84"/>
      <c r="AE199" s="84"/>
      <c r="AF199" s="85"/>
      <c r="AG199" s="133"/>
      <c r="AH199" s="100"/>
      <c r="AL199" s="51"/>
      <c r="AM199" s="53" t="e">
        <f t="shared" si="16"/>
        <v>#DIV/0!</v>
      </c>
    </row>
    <row r="200" spans="1:39" ht="12.75" customHeight="1" hidden="1">
      <c r="A200" s="629"/>
      <c r="B200" s="631"/>
      <c r="C200" s="624" t="s">
        <v>40</v>
      </c>
      <c r="D200" s="624"/>
      <c r="E200" s="398">
        <f>SUM(I200:K200)</f>
        <v>0</v>
      </c>
      <c r="F200" s="399"/>
      <c r="G200" s="172"/>
      <c r="H200" s="400"/>
      <c r="I200" s="401"/>
      <c r="J200" s="401"/>
      <c r="K200" s="401"/>
      <c r="L200" s="401"/>
      <c r="M200" s="401"/>
      <c r="N200" s="418"/>
      <c r="O200" s="86"/>
      <c r="P200" s="87"/>
      <c r="Q200" s="87"/>
      <c r="R200" s="87"/>
      <c r="S200" s="87"/>
      <c r="T200" s="87"/>
      <c r="U200" s="87"/>
      <c r="V200" s="87"/>
      <c r="W200" s="87"/>
      <c r="X200" s="87"/>
      <c r="Y200" s="87"/>
      <c r="Z200" s="87"/>
      <c r="AA200" s="87"/>
      <c r="AB200" s="87"/>
      <c r="AC200" s="87"/>
      <c r="AD200" s="87"/>
      <c r="AE200" s="87"/>
      <c r="AF200" s="88"/>
      <c r="AG200" s="133"/>
      <c r="AH200" s="100"/>
      <c r="AL200" s="51"/>
      <c r="AM200" s="53" t="e">
        <f t="shared" si="16"/>
        <v>#DIV/0!</v>
      </c>
    </row>
    <row r="201" spans="1:39" ht="33" customHeight="1">
      <c r="A201" s="629"/>
      <c r="B201" s="631"/>
      <c r="C201" s="624" t="s">
        <v>1028</v>
      </c>
      <c r="D201" s="624"/>
      <c r="E201" s="398"/>
      <c r="F201" s="399"/>
      <c r="G201" s="172"/>
      <c r="H201" s="400">
        <v>0</v>
      </c>
      <c r="I201" s="401">
        <v>0</v>
      </c>
      <c r="J201" s="401"/>
      <c r="K201" s="401"/>
      <c r="L201" s="401">
        <v>0</v>
      </c>
      <c r="M201" s="401">
        <v>0</v>
      </c>
      <c r="N201" s="419"/>
      <c r="O201" s="95"/>
      <c r="P201" s="96"/>
      <c r="Q201" s="96"/>
      <c r="R201" s="96"/>
      <c r="S201" s="96"/>
      <c r="T201" s="96"/>
      <c r="U201" s="96"/>
      <c r="V201" s="96"/>
      <c r="W201" s="96"/>
      <c r="X201" s="96"/>
      <c r="Y201" s="96"/>
      <c r="Z201" s="96"/>
      <c r="AA201" s="96"/>
      <c r="AB201" s="96"/>
      <c r="AC201" s="96"/>
      <c r="AD201" s="96"/>
      <c r="AE201" s="96"/>
      <c r="AF201" s="97"/>
      <c r="AG201" s="133"/>
      <c r="AH201" s="100"/>
      <c r="AL201" s="51"/>
      <c r="AM201" s="53"/>
    </row>
    <row r="202" spans="1:39" ht="6.75" customHeight="1">
      <c r="A202" s="629"/>
      <c r="B202" s="631" t="s">
        <v>144</v>
      </c>
      <c r="C202" s="632"/>
      <c r="D202" s="632"/>
      <c r="E202" s="398"/>
      <c r="F202" s="399"/>
      <c r="G202" s="172"/>
      <c r="H202" s="400"/>
      <c r="I202" s="401"/>
      <c r="J202" s="401"/>
      <c r="K202" s="401"/>
      <c r="L202" s="401"/>
      <c r="M202" s="401"/>
      <c r="N202" s="633" t="s">
        <v>145</v>
      </c>
      <c r="O202" s="78" t="s">
        <v>50</v>
      </c>
      <c r="P202" s="79" t="s">
        <v>50</v>
      </c>
      <c r="Q202" s="79" t="s">
        <v>50</v>
      </c>
      <c r="R202" s="79" t="s">
        <v>50</v>
      </c>
      <c r="S202" s="79" t="s">
        <v>50</v>
      </c>
      <c r="T202" s="79" t="s">
        <v>50</v>
      </c>
      <c r="U202" s="79" t="s">
        <v>50</v>
      </c>
      <c r="V202" s="79" t="s">
        <v>50</v>
      </c>
      <c r="W202" s="79" t="s">
        <v>50</v>
      </c>
      <c r="X202" s="79" t="s">
        <v>50</v>
      </c>
      <c r="Y202" s="79" t="s">
        <v>50</v>
      </c>
      <c r="Z202" s="79" t="s">
        <v>50</v>
      </c>
      <c r="AA202" s="79" t="s">
        <v>50</v>
      </c>
      <c r="AB202" s="79" t="s">
        <v>50</v>
      </c>
      <c r="AC202" s="79" t="s">
        <v>50</v>
      </c>
      <c r="AD202" s="79" t="s">
        <v>50</v>
      </c>
      <c r="AE202" s="79" t="s">
        <v>50</v>
      </c>
      <c r="AF202" s="80" t="s">
        <v>50</v>
      </c>
      <c r="AG202" s="133"/>
      <c r="AH202" s="100"/>
      <c r="AL202" s="51"/>
      <c r="AM202" s="53"/>
    </row>
    <row r="203" spans="1:39" ht="12.75" customHeight="1">
      <c r="A203" s="629"/>
      <c r="B203" s="631"/>
      <c r="C203" s="624" t="s">
        <v>1025</v>
      </c>
      <c r="D203" s="624"/>
      <c r="E203" s="398">
        <f aca="true" t="shared" si="21" ref="E203:M203">SUM(E204:E209)</f>
        <v>215626.18048</v>
      </c>
      <c r="F203" s="399"/>
      <c r="G203" s="172"/>
      <c r="H203" s="400">
        <f>H206</f>
        <v>253416.118</v>
      </c>
      <c r="I203" s="401">
        <f t="shared" si="21"/>
        <v>215626.18048</v>
      </c>
      <c r="J203" s="401">
        <f t="shared" si="21"/>
        <v>0</v>
      </c>
      <c r="K203" s="401">
        <f t="shared" si="21"/>
        <v>0</v>
      </c>
      <c r="L203" s="401">
        <f t="shared" si="21"/>
        <v>215626.18048</v>
      </c>
      <c r="M203" s="401">
        <f t="shared" si="21"/>
        <v>214300.00699999998</v>
      </c>
      <c r="N203" s="633"/>
      <c r="O203" s="83"/>
      <c r="P203" s="84"/>
      <c r="Q203" s="84"/>
      <c r="R203" s="84"/>
      <c r="S203" s="84"/>
      <c r="T203" s="84"/>
      <c r="U203" s="84"/>
      <c r="V203" s="84"/>
      <c r="W203" s="84"/>
      <c r="X203" s="84"/>
      <c r="Y203" s="84"/>
      <c r="Z203" s="84"/>
      <c r="AA203" s="84"/>
      <c r="AB203" s="84"/>
      <c r="AC203" s="84"/>
      <c r="AD203" s="84"/>
      <c r="AE203" s="84"/>
      <c r="AF203" s="85"/>
      <c r="AG203" s="133"/>
      <c r="AH203" s="100"/>
      <c r="AL203" s="51"/>
      <c r="AM203" s="53"/>
    </row>
    <row r="204" spans="1:39" ht="12.75" customHeight="1" hidden="1">
      <c r="A204" s="629"/>
      <c r="B204" s="631"/>
      <c r="C204" s="624" t="s">
        <v>28</v>
      </c>
      <c r="D204" s="624"/>
      <c r="E204" s="398">
        <f>SUM(I204:K204)</f>
        <v>0</v>
      </c>
      <c r="F204" s="399"/>
      <c r="G204" s="172"/>
      <c r="H204" s="400"/>
      <c r="I204" s="401"/>
      <c r="J204" s="401"/>
      <c r="K204" s="401"/>
      <c r="L204" s="401"/>
      <c r="M204" s="401"/>
      <c r="N204" s="633"/>
      <c r="O204" s="83"/>
      <c r="P204" s="84"/>
      <c r="Q204" s="84"/>
      <c r="R204" s="84"/>
      <c r="S204" s="84"/>
      <c r="T204" s="84"/>
      <c r="U204" s="84"/>
      <c r="V204" s="84"/>
      <c r="W204" s="84"/>
      <c r="X204" s="84"/>
      <c r="Y204" s="84"/>
      <c r="Z204" s="84"/>
      <c r="AA204" s="84"/>
      <c r="AB204" s="84"/>
      <c r="AC204" s="84"/>
      <c r="AD204" s="84"/>
      <c r="AE204" s="84"/>
      <c r="AF204" s="85"/>
      <c r="AG204" s="133"/>
      <c r="AH204" s="100"/>
      <c r="AL204" s="51"/>
      <c r="AM204" s="53" t="e">
        <f t="shared" si="16"/>
        <v>#DIV/0!</v>
      </c>
    </row>
    <row r="205" spans="1:39" ht="12.75" customHeight="1">
      <c r="A205" s="629"/>
      <c r="B205" s="631"/>
      <c r="C205" s="624" t="s">
        <v>1026</v>
      </c>
      <c r="D205" s="624"/>
      <c r="E205" s="398"/>
      <c r="F205" s="399"/>
      <c r="G205" s="172"/>
      <c r="H205" s="400">
        <v>0</v>
      </c>
      <c r="I205" s="401">
        <v>0</v>
      </c>
      <c r="J205" s="401"/>
      <c r="K205" s="401"/>
      <c r="L205" s="401">
        <v>0</v>
      </c>
      <c r="M205" s="401">
        <v>0</v>
      </c>
      <c r="N205" s="633"/>
      <c r="O205" s="83"/>
      <c r="P205" s="84"/>
      <c r="Q205" s="84"/>
      <c r="R205" s="84"/>
      <c r="S205" s="84"/>
      <c r="T205" s="84"/>
      <c r="U205" s="84"/>
      <c r="V205" s="84"/>
      <c r="W205" s="84"/>
      <c r="X205" s="84"/>
      <c r="Y205" s="84"/>
      <c r="Z205" s="84"/>
      <c r="AA205" s="84"/>
      <c r="AB205" s="84"/>
      <c r="AC205" s="84"/>
      <c r="AD205" s="84"/>
      <c r="AE205" s="84"/>
      <c r="AF205" s="85"/>
      <c r="AG205" s="133"/>
      <c r="AH205" s="100"/>
      <c r="AL205" s="51"/>
      <c r="AM205" s="53"/>
    </row>
    <row r="206" spans="1:39" ht="12.75" customHeight="1">
      <c r="A206" s="629"/>
      <c r="B206" s="631"/>
      <c r="C206" s="624" t="s">
        <v>1027</v>
      </c>
      <c r="D206" s="624"/>
      <c r="E206" s="398">
        <f>SUM(I206:K206)</f>
        <v>215626.18048</v>
      </c>
      <c r="F206" s="399">
        <v>813</v>
      </c>
      <c r="G206" s="172" t="s">
        <v>1032</v>
      </c>
      <c r="H206" s="400">
        <v>253416.118</v>
      </c>
      <c r="I206" s="401">
        <f>215626.18048</f>
        <v>215626.18048</v>
      </c>
      <c r="J206" s="401"/>
      <c r="K206" s="401"/>
      <c r="L206" s="401">
        <f>215626.18048</f>
        <v>215626.18048</v>
      </c>
      <c r="M206" s="401">
        <f>101024.08235+13927.08808+17148.08847+33741.87361+27882.70382+202.666+13703.03453+52.063+6618.40714</f>
        <v>214300.00699999998</v>
      </c>
      <c r="N206" s="633"/>
      <c r="O206" s="83"/>
      <c r="P206" s="84"/>
      <c r="Q206" s="84"/>
      <c r="R206" s="84"/>
      <c r="S206" s="84"/>
      <c r="T206" s="84"/>
      <c r="U206" s="84"/>
      <c r="V206" s="84"/>
      <c r="W206" s="84"/>
      <c r="X206" s="84"/>
      <c r="Y206" s="84"/>
      <c r="Z206" s="84"/>
      <c r="AA206" s="84"/>
      <c r="AB206" s="84"/>
      <c r="AC206" s="84"/>
      <c r="AD206" s="84"/>
      <c r="AE206" s="84"/>
      <c r="AF206" s="85"/>
      <c r="AG206" s="133"/>
      <c r="AH206" s="100"/>
      <c r="AL206" s="51"/>
      <c r="AM206" s="53">
        <f t="shared" si="16"/>
        <v>99.38496639088636</v>
      </c>
    </row>
    <row r="207" spans="1:39" ht="41.25" customHeight="1">
      <c r="A207" s="629"/>
      <c r="B207" s="631"/>
      <c r="C207" s="624" t="s">
        <v>1028</v>
      </c>
      <c r="D207" s="624"/>
      <c r="E207" s="398">
        <f>SUM(I207:K207)</f>
        <v>0</v>
      </c>
      <c r="F207" s="399"/>
      <c r="G207" s="172"/>
      <c r="H207" s="400">
        <v>0</v>
      </c>
      <c r="I207" s="401">
        <v>0</v>
      </c>
      <c r="J207" s="401"/>
      <c r="K207" s="401"/>
      <c r="L207" s="401">
        <v>0</v>
      </c>
      <c r="M207" s="401">
        <v>0</v>
      </c>
      <c r="N207" s="633"/>
      <c r="O207" s="83"/>
      <c r="P207" s="84"/>
      <c r="Q207" s="84"/>
      <c r="R207" s="84"/>
      <c r="S207" s="84"/>
      <c r="T207" s="84"/>
      <c r="U207" s="84"/>
      <c r="V207" s="84"/>
      <c r="W207" s="84"/>
      <c r="X207" s="84"/>
      <c r="Y207" s="84"/>
      <c r="Z207" s="84"/>
      <c r="AA207" s="84"/>
      <c r="AB207" s="84"/>
      <c r="AC207" s="84"/>
      <c r="AD207" s="84"/>
      <c r="AE207" s="84"/>
      <c r="AF207" s="85"/>
      <c r="AG207" s="133"/>
      <c r="AH207" s="100"/>
      <c r="AL207" s="51"/>
      <c r="AM207" s="53"/>
    </row>
    <row r="208" spans="1:39" ht="12.75" customHeight="1" hidden="1">
      <c r="A208" s="420"/>
      <c r="B208" s="421"/>
      <c r="C208" s="639" t="s">
        <v>39</v>
      </c>
      <c r="D208" s="639"/>
      <c r="E208" s="398">
        <f>SUM(I208:K208)</f>
        <v>0</v>
      </c>
      <c r="F208" s="399"/>
      <c r="G208" s="172"/>
      <c r="H208" s="400"/>
      <c r="I208" s="401"/>
      <c r="J208" s="401"/>
      <c r="K208" s="401"/>
      <c r="L208" s="401"/>
      <c r="M208" s="401"/>
      <c r="N208" s="431"/>
      <c r="O208" s="83"/>
      <c r="P208" s="84"/>
      <c r="Q208" s="84"/>
      <c r="R208" s="84"/>
      <c r="S208" s="84"/>
      <c r="T208" s="84"/>
      <c r="U208" s="84"/>
      <c r="V208" s="84"/>
      <c r="W208" s="84"/>
      <c r="X208" s="84"/>
      <c r="Y208" s="84"/>
      <c r="Z208" s="84"/>
      <c r="AA208" s="84"/>
      <c r="AB208" s="84"/>
      <c r="AC208" s="84"/>
      <c r="AD208" s="84"/>
      <c r="AE208" s="84"/>
      <c r="AF208" s="85"/>
      <c r="AG208" s="133"/>
      <c r="AH208" s="100"/>
      <c r="AL208" s="51"/>
      <c r="AM208" s="53" t="e">
        <f t="shared" si="16"/>
        <v>#DIV/0!</v>
      </c>
    </row>
    <row r="209" spans="1:39" ht="12.75" customHeight="1" hidden="1">
      <c r="A209" s="420"/>
      <c r="B209" s="421"/>
      <c r="C209" s="639" t="s">
        <v>40</v>
      </c>
      <c r="D209" s="639"/>
      <c r="E209" s="398">
        <f>SUM(I209:K209)</f>
        <v>0</v>
      </c>
      <c r="F209" s="399"/>
      <c r="G209" s="172"/>
      <c r="H209" s="400"/>
      <c r="I209" s="401"/>
      <c r="J209" s="401"/>
      <c r="K209" s="401"/>
      <c r="L209" s="401"/>
      <c r="M209" s="401"/>
      <c r="N209" s="418"/>
      <c r="O209" s="86"/>
      <c r="P209" s="87"/>
      <c r="Q209" s="87"/>
      <c r="R209" s="87"/>
      <c r="S209" s="87"/>
      <c r="T209" s="87"/>
      <c r="U209" s="87"/>
      <c r="V209" s="87"/>
      <c r="W209" s="87"/>
      <c r="X209" s="87"/>
      <c r="Y209" s="87"/>
      <c r="Z209" s="87"/>
      <c r="AA209" s="87"/>
      <c r="AB209" s="87"/>
      <c r="AC209" s="87"/>
      <c r="AD209" s="87"/>
      <c r="AE209" s="87"/>
      <c r="AF209" s="88"/>
      <c r="AG209" s="133"/>
      <c r="AH209" s="100"/>
      <c r="AL209" s="51"/>
      <c r="AM209" s="53" t="e">
        <f t="shared" si="16"/>
        <v>#DIV/0!</v>
      </c>
    </row>
    <row r="210" spans="1:39" ht="5.25" customHeight="1">
      <c r="A210" s="629"/>
      <c r="B210" s="631" t="s">
        <v>148</v>
      </c>
      <c r="C210" s="632"/>
      <c r="D210" s="632"/>
      <c r="E210" s="398"/>
      <c r="F210" s="399"/>
      <c r="G210" s="172"/>
      <c r="H210" s="400"/>
      <c r="I210" s="401"/>
      <c r="J210" s="401"/>
      <c r="K210" s="401"/>
      <c r="L210" s="401"/>
      <c r="M210" s="401"/>
      <c r="N210" s="633" t="s">
        <v>149</v>
      </c>
      <c r="O210" s="78" t="s">
        <v>50</v>
      </c>
      <c r="P210" s="79" t="s">
        <v>50</v>
      </c>
      <c r="Q210" s="79" t="s">
        <v>50</v>
      </c>
      <c r="R210" s="79" t="s">
        <v>50</v>
      </c>
      <c r="S210" s="79" t="s">
        <v>50</v>
      </c>
      <c r="T210" s="79" t="s">
        <v>50</v>
      </c>
      <c r="U210" s="79" t="s">
        <v>50</v>
      </c>
      <c r="V210" s="79" t="s">
        <v>50</v>
      </c>
      <c r="W210" s="79" t="s">
        <v>50</v>
      </c>
      <c r="X210" s="79" t="s">
        <v>50</v>
      </c>
      <c r="Y210" s="79" t="s">
        <v>50</v>
      </c>
      <c r="Z210" s="79" t="s">
        <v>50</v>
      </c>
      <c r="AA210" s="79" t="s">
        <v>50</v>
      </c>
      <c r="AB210" s="79" t="s">
        <v>50</v>
      </c>
      <c r="AC210" s="79" t="s">
        <v>50</v>
      </c>
      <c r="AD210" s="79" t="s">
        <v>50</v>
      </c>
      <c r="AE210" s="79" t="s">
        <v>50</v>
      </c>
      <c r="AF210" s="80" t="s">
        <v>50</v>
      </c>
      <c r="AG210" s="133"/>
      <c r="AH210" s="100"/>
      <c r="AL210" s="51"/>
      <c r="AM210" s="53"/>
    </row>
    <row r="211" spans="1:39" ht="12.75" customHeight="1">
      <c r="A211" s="629"/>
      <c r="B211" s="631"/>
      <c r="C211" s="624" t="s">
        <v>1025</v>
      </c>
      <c r="D211" s="624"/>
      <c r="E211" s="398">
        <f aca="true" t="shared" si="22" ref="E211:M211">SUM(E212:E216)</f>
        <v>432223.54545</v>
      </c>
      <c r="F211" s="399"/>
      <c r="G211" s="172"/>
      <c r="H211" s="400">
        <f>H212+H213</f>
        <v>424885.6</v>
      </c>
      <c r="I211" s="401">
        <f t="shared" si="22"/>
        <v>432223.54545</v>
      </c>
      <c r="J211" s="401">
        <f t="shared" si="22"/>
        <v>0</v>
      </c>
      <c r="K211" s="401">
        <f t="shared" si="22"/>
        <v>0</v>
      </c>
      <c r="L211" s="401">
        <f t="shared" si="22"/>
        <v>425639.32723999996</v>
      </c>
      <c r="M211" s="401">
        <f t="shared" si="22"/>
        <v>425639.32723999996</v>
      </c>
      <c r="N211" s="633"/>
      <c r="O211" s="83"/>
      <c r="P211" s="84"/>
      <c r="Q211" s="84"/>
      <c r="R211" s="84"/>
      <c r="S211" s="84"/>
      <c r="T211" s="84"/>
      <c r="U211" s="84"/>
      <c r="V211" s="84"/>
      <c r="W211" s="84"/>
      <c r="X211" s="84"/>
      <c r="Y211" s="84"/>
      <c r="Z211" s="84"/>
      <c r="AA211" s="84"/>
      <c r="AB211" s="84"/>
      <c r="AC211" s="84"/>
      <c r="AD211" s="84"/>
      <c r="AE211" s="84"/>
      <c r="AF211" s="85"/>
      <c r="AG211" s="133"/>
      <c r="AH211" s="100"/>
      <c r="AL211" s="51"/>
      <c r="AM211" s="53"/>
    </row>
    <row r="212" spans="1:39" ht="12.75" customHeight="1">
      <c r="A212" s="629"/>
      <c r="B212" s="631"/>
      <c r="C212" s="624" t="s">
        <v>1026</v>
      </c>
      <c r="D212" s="624"/>
      <c r="E212" s="398">
        <f>SUM(I212:K212)</f>
        <v>5274</v>
      </c>
      <c r="F212" s="399"/>
      <c r="G212" s="172"/>
      <c r="H212" s="400">
        <v>7373.6</v>
      </c>
      <c r="I212" s="401">
        <v>5274</v>
      </c>
      <c r="J212" s="401"/>
      <c r="K212" s="401"/>
      <c r="L212" s="401">
        <v>4680.44122</v>
      </c>
      <c r="M212" s="401">
        <f>L212</f>
        <v>4680.44122</v>
      </c>
      <c r="N212" s="633"/>
      <c r="O212" s="83"/>
      <c r="P212" s="84"/>
      <c r="Q212" s="84"/>
      <c r="R212" s="84"/>
      <c r="S212" s="84"/>
      <c r="T212" s="84"/>
      <c r="U212" s="84"/>
      <c r="V212" s="84"/>
      <c r="W212" s="84"/>
      <c r="X212" s="84"/>
      <c r="Y212" s="84"/>
      <c r="Z212" s="84"/>
      <c r="AA212" s="84"/>
      <c r="AB212" s="84"/>
      <c r="AC212" s="84"/>
      <c r="AD212" s="84"/>
      <c r="AE212" s="84"/>
      <c r="AF212" s="85"/>
      <c r="AG212" s="133"/>
      <c r="AH212" s="100"/>
      <c r="AL212" s="51"/>
      <c r="AM212" s="53">
        <f t="shared" si="16"/>
        <v>88.74556731133863</v>
      </c>
    </row>
    <row r="213" spans="1:39" ht="143.25" customHeight="1">
      <c r="A213" s="629"/>
      <c r="B213" s="631"/>
      <c r="C213" s="624" t="s">
        <v>1027</v>
      </c>
      <c r="D213" s="624"/>
      <c r="E213" s="398">
        <f>SUM(I213:K213)</f>
        <v>426949.54545</v>
      </c>
      <c r="F213" s="399">
        <v>813</v>
      </c>
      <c r="G213" s="172" t="s">
        <v>1032</v>
      </c>
      <c r="H213" s="400">
        <v>417512</v>
      </c>
      <c r="I213" s="401">
        <f>423799.54545+3150</f>
        <v>426949.54545</v>
      </c>
      <c r="J213" s="401"/>
      <c r="K213" s="401"/>
      <c r="L213" s="401">
        <f>417958.88602+3000</f>
        <v>420958.88602</v>
      </c>
      <c r="M213" s="401">
        <f>L213</f>
        <v>420958.88602</v>
      </c>
      <c r="N213" s="633"/>
      <c r="O213" s="83"/>
      <c r="P213" s="84"/>
      <c r="Q213" s="84"/>
      <c r="R213" s="84"/>
      <c r="S213" s="84"/>
      <c r="T213" s="84"/>
      <c r="U213" s="84"/>
      <c r="V213" s="84"/>
      <c r="W213" s="84"/>
      <c r="X213" s="84"/>
      <c r="Y213" s="84"/>
      <c r="Z213" s="84"/>
      <c r="AA213" s="84"/>
      <c r="AB213" s="84"/>
      <c r="AC213" s="84"/>
      <c r="AD213" s="84"/>
      <c r="AE213" s="84"/>
      <c r="AF213" s="85"/>
      <c r="AG213" s="133"/>
      <c r="AH213" s="100"/>
      <c r="AL213" s="51"/>
      <c r="AM213" s="53">
        <f t="shared" si="16"/>
        <v>98.5968694676356</v>
      </c>
    </row>
    <row r="214" spans="1:39" ht="12.75" customHeight="1" hidden="1">
      <c r="A214" s="629"/>
      <c r="B214" s="631"/>
      <c r="C214" s="624" t="s">
        <v>30</v>
      </c>
      <c r="D214" s="624"/>
      <c r="E214" s="398">
        <f>SUM(I214:K214)</f>
        <v>0</v>
      </c>
      <c r="F214" s="399"/>
      <c r="G214" s="172"/>
      <c r="H214" s="400"/>
      <c r="I214" s="401"/>
      <c r="J214" s="401"/>
      <c r="K214" s="401"/>
      <c r="L214" s="401"/>
      <c r="M214" s="401"/>
      <c r="N214" s="633"/>
      <c r="O214" s="86"/>
      <c r="P214" s="87"/>
      <c r="Q214" s="87"/>
      <c r="R214" s="87"/>
      <c r="S214" s="87"/>
      <c r="T214" s="87"/>
      <c r="U214" s="87"/>
      <c r="V214" s="87"/>
      <c r="W214" s="87"/>
      <c r="X214" s="87"/>
      <c r="Y214" s="87"/>
      <c r="Z214" s="87"/>
      <c r="AA214" s="87"/>
      <c r="AB214" s="87"/>
      <c r="AC214" s="87"/>
      <c r="AD214" s="87"/>
      <c r="AE214" s="87"/>
      <c r="AF214" s="88"/>
      <c r="AG214" s="133"/>
      <c r="AH214" s="100"/>
      <c r="AL214" s="51"/>
      <c r="AM214" s="53" t="e">
        <f t="shared" si="16"/>
        <v>#DIV/0!</v>
      </c>
    </row>
    <row r="215" spans="1:39" ht="12.75" customHeight="1" hidden="1">
      <c r="A215" s="629"/>
      <c r="B215" s="631"/>
      <c r="C215" s="624" t="s">
        <v>39</v>
      </c>
      <c r="D215" s="624"/>
      <c r="E215" s="398">
        <f>SUM(I215:K215)</f>
        <v>0</v>
      </c>
      <c r="F215" s="399"/>
      <c r="G215" s="172"/>
      <c r="H215" s="400"/>
      <c r="I215" s="401"/>
      <c r="J215" s="401"/>
      <c r="K215" s="401"/>
      <c r="L215" s="401"/>
      <c r="M215" s="401"/>
      <c r="N215" s="431"/>
      <c r="O215" s="116"/>
      <c r="P215" s="117"/>
      <c r="Q215" s="117"/>
      <c r="R215" s="117"/>
      <c r="S215" s="117"/>
      <c r="T215" s="117"/>
      <c r="U215" s="117"/>
      <c r="V215" s="117"/>
      <c r="W215" s="117"/>
      <c r="X215" s="117"/>
      <c r="Y215" s="117"/>
      <c r="Z215" s="117"/>
      <c r="AA215" s="117"/>
      <c r="AB215" s="117"/>
      <c r="AC215" s="117"/>
      <c r="AD215" s="117"/>
      <c r="AE215" s="117"/>
      <c r="AF215" s="118"/>
      <c r="AG215" s="133"/>
      <c r="AH215" s="100"/>
      <c r="AL215" s="51"/>
      <c r="AM215" s="53" t="e">
        <f t="shared" si="16"/>
        <v>#DIV/0!</v>
      </c>
    </row>
    <row r="216" spans="1:39" ht="12.75" customHeight="1" hidden="1">
      <c r="A216" s="629"/>
      <c r="B216" s="631"/>
      <c r="C216" s="624" t="s">
        <v>40</v>
      </c>
      <c r="D216" s="624"/>
      <c r="E216" s="398">
        <f>SUM(I216:K216)</f>
        <v>0</v>
      </c>
      <c r="F216" s="399"/>
      <c r="G216" s="172"/>
      <c r="H216" s="400"/>
      <c r="I216" s="401"/>
      <c r="J216" s="401"/>
      <c r="K216" s="401"/>
      <c r="L216" s="401"/>
      <c r="M216" s="401"/>
      <c r="N216" s="418"/>
      <c r="O216" s="86"/>
      <c r="P216" s="87"/>
      <c r="Q216" s="87"/>
      <c r="R216" s="87"/>
      <c r="S216" s="87"/>
      <c r="T216" s="87"/>
      <c r="U216" s="87"/>
      <c r="V216" s="87"/>
      <c r="W216" s="87"/>
      <c r="X216" s="87"/>
      <c r="Y216" s="87"/>
      <c r="Z216" s="87"/>
      <c r="AA216" s="87"/>
      <c r="AB216" s="87"/>
      <c r="AC216" s="87"/>
      <c r="AD216" s="87"/>
      <c r="AE216" s="87"/>
      <c r="AF216" s="88"/>
      <c r="AG216" s="133"/>
      <c r="AH216" s="100"/>
      <c r="AL216" s="51"/>
      <c r="AM216" s="53" t="e">
        <f t="shared" si="16"/>
        <v>#DIV/0!</v>
      </c>
    </row>
    <row r="217" spans="1:39" ht="56.25" customHeight="1">
      <c r="A217" s="629"/>
      <c r="B217" s="631"/>
      <c r="C217" s="624" t="s">
        <v>1028</v>
      </c>
      <c r="D217" s="624"/>
      <c r="E217" s="398"/>
      <c r="F217" s="399"/>
      <c r="G217" s="172"/>
      <c r="H217" s="400">
        <v>0</v>
      </c>
      <c r="I217" s="401">
        <v>0</v>
      </c>
      <c r="J217" s="401"/>
      <c r="K217" s="401"/>
      <c r="L217" s="401">
        <v>0</v>
      </c>
      <c r="M217" s="401">
        <v>0</v>
      </c>
      <c r="N217" s="425"/>
      <c r="O217" s="95"/>
      <c r="P217" s="96"/>
      <c r="Q217" s="96"/>
      <c r="R217" s="96"/>
      <c r="S217" s="96"/>
      <c r="T217" s="96"/>
      <c r="U217" s="96"/>
      <c r="V217" s="96"/>
      <c r="W217" s="96"/>
      <c r="X217" s="96"/>
      <c r="Y217" s="96"/>
      <c r="Z217" s="96"/>
      <c r="AA217" s="96"/>
      <c r="AB217" s="96"/>
      <c r="AC217" s="96"/>
      <c r="AD217" s="96"/>
      <c r="AE217" s="96"/>
      <c r="AF217" s="138"/>
      <c r="AG217" s="133"/>
      <c r="AH217" s="100"/>
      <c r="AL217" s="51"/>
      <c r="AM217" s="53"/>
    </row>
    <row r="218" spans="1:39" ht="13.5" customHeight="1">
      <c r="A218" s="629"/>
      <c r="B218" s="631" t="s">
        <v>152</v>
      </c>
      <c r="C218" s="632"/>
      <c r="D218" s="632"/>
      <c r="E218" s="398"/>
      <c r="F218" s="399"/>
      <c r="G218" s="172"/>
      <c r="H218" s="400"/>
      <c r="I218" s="401"/>
      <c r="J218" s="401"/>
      <c r="K218" s="401"/>
      <c r="L218" s="401"/>
      <c r="M218" s="401"/>
      <c r="N218" s="634" t="s">
        <v>153</v>
      </c>
      <c r="O218" s="78" t="s">
        <v>50</v>
      </c>
      <c r="P218" s="79" t="s">
        <v>50</v>
      </c>
      <c r="Q218" s="79" t="s">
        <v>50</v>
      </c>
      <c r="R218" s="79" t="s">
        <v>50</v>
      </c>
      <c r="S218" s="79" t="s">
        <v>50</v>
      </c>
      <c r="T218" s="79" t="s">
        <v>50</v>
      </c>
      <c r="U218" s="79" t="s">
        <v>50</v>
      </c>
      <c r="V218" s="79" t="s">
        <v>50</v>
      </c>
      <c r="W218" s="79" t="s">
        <v>50</v>
      </c>
      <c r="X218" s="79" t="s">
        <v>50</v>
      </c>
      <c r="Y218" s="79" t="s">
        <v>50</v>
      </c>
      <c r="Z218" s="79" t="s">
        <v>50</v>
      </c>
      <c r="AA218" s="79" t="s">
        <v>50</v>
      </c>
      <c r="AB218" s="79" t="s">
        <v>50</v>
      </c>
      <c r="AC218" s="79" t="s">
        <v>50</v>
      </c>
      <c r="AD218" s="79" t="s">
        <v>50</v>
      </c>
      <c r="AE218" s="79" t="s">
        <v>50</v>
      </c>
      <c r="AF218" s="79" t="s">
        <v>50</v>
      </c>
      <c r="AG218" s="136"/>
      <c r="AH218" s="100"/>
      <c r="AL218" s="51"/>
      <c r="AM218" s="53"/>
    </row>
    <row r="219" spans="1:39" ht="12.75" customHeight="1">
      <c r="A219" s="629"/>
      <c r="B219" s="631"/>
      <c r="C219" s="624" t="s">
        <v>1025</v>
      </c>
      <c r="D219" s="624"/>
      <c r="E219" s="398">
        <f aca="true" t="shared" si="23" ref="E219:M219">SUM(E220:E225)</f>
        <v>39820.37972</v>
      </c>
      <c r="F219" s="399"/>
      <c r="G219" s="172"/>
      <c r="H219" s="400">
        <f>H222</f>
        <v>42517</v>
      </c>
      <c r="I219" s="401">
        <f t="shared" si="23"/>
        <v>39820.37972</v>
      </c>
      <c r="J219" s="401">
        <f t="shared" si="23"/>
        <v>0</v>
      </c>
      <c r="K219" s="401">
        <f t="shared" si="23"/>
        <v>0</v>
      </c>
      <c r="L219" s="401">
        <f t="shared" si="23"/>
        <v>38563.36874</v>
      </c>
      <c r="M219" s="401">
        <f t="shared" si="23"/>
        <v>38563.36874</v>
      </c>
      <c r="N219" s="634"/>
      <c r="O219" s="83"/>
      <c r="P219" s="84"/>
      <c r="Q219" s="84"/>
      <c r="R219" s="84"/>
      <c r="S219" s="84"/>
      <c r="T219" s="84"/>
      <c r="U219" s="84"/>
      <c r="V219" s="84"/>
      <c r="W219" s="84"/>
      <c r="X219" s="84"/>
      <c r="Y219" s="84"/>
      <c r="Z219" s="84"/>
      <c r="AA219" s="84"/>
      <c r="AB219" s="84"/>
      <c r="AC219" s="84"/>
      <c r="AD219" s="84"/>
      <c r="AE219" s="84"/>
      <c r="AF219" s="84"/>
      <c r="AG219" s="136"/>
      <c r="AH219" s="100"/>
      <c r="AL219" s="51"/>
      <c r="AM219" s="53"/>
    </row>
    <row r="220" spans="1:39" ht="12.75" customHeight="1" hidden="1">
      <c r="A220" s="629"/>
      <c r="B220" s="631"/>
      <c r="C220" s="624" t="s">
        <v>1026</v>
      </c>
      <c r="D220" s="624"/>
      <c r="E220" s="398">
        <f>SUM(I220:K220)</f>
        <v>0</v>
      </c>
      <c r="F220" s="399"/>
      <c r="G220" s="172"/>
      <c r="H220" s="400"/>
      <c r="I220" s="401"/>
      <c r="J220" s="401"/>
      <c r="K220" s="401"/>
      <c r="L220" s="401"/>
      <c r="M220" s="401"/>
      <c r="N220" s="634"/>
      <c r="O220" s="83"/>
      <c r="P220" s="84"/>
      <c r="Q220" s="84"/>
      <c r="R220" s="84"/>
      <c r="S220" s="84"/>
      <c r="T220" s="84"/>
      <c r="U220" s="84"/>
      <c r="V220" s="84"/>
      <c r="W220" s="84"/>
      <c r="X220" s="84"/>
      <c r="Y220" s="84"/>
      <c r="Z220" s="84"/>
      <c r="AA220" s="84"/>
      <c r="AB220" s="84"/>
      <c r="AC220" s="84"/>
      <c r="AD220" s="84"/>
      <c r="AE220" s="84"/>
      <c r="AF220" s="84"/>
      <c r="AG220" s="136"/>
      <c r="AH220" s="100"/>
      <c r="AL220" s="51"/>
      <c r="AM220" s="53" t="e">
        <f t="shared" si="16"/>
        <v>#DIV/0!</v>
      </c>
    </row>
    <row r="221" spans="1:39" ht="12.75" customHeight="1">
      <c r="A221" s="629"/>
      <c r="B221" s="631"/>
      <c r="C221" s="624" t="s">
        <v>1026</v>
      </c>
      <c r="D221" s="624"/>
      <c r="E221" s="398"/>
      <c r="F221" s="399"/>
      <c r="G221" s="172"/>
      <c r="H221" s="400">
        <v>0</v>
      </c>
      <c r="I221" s="401">
        <v>0</v>
      </c>
      <c r="J221" s="401"/>
      <c r="K221" s="401"/>
      <c r="L221" s="401">
        <v>0</v>
      </c>
      <c r="M221" s="401">
        <v>0</v>
      </c>
      <c r="N221" s="634"/>
      <c r="O221" s="83"/>
      <c r="P221" s="84"/>
      <c r="Q221" s="84"/>
      <c r="R221" s="84"/>
      <c r="S221" s="84"/>
      <c r="T221" s="84"/>
      <c r="U221" s="84"/>
      <c r="V221" s="84"/>
      <c r="W221" s="84"/>
      <c r="X221" s="84"/>
      <c r="Y221" s="84"/>
      <c r="Z221" s="84"/>
      <c r="AA221" s="84"/>
      <c r="AB221" s="84"/>
      <c r="AC221" s="84"/>
      <c r="AD221" s="84"/>
      <c r="AE221" s="84"/>
      <c r="AF221" s="84"/>
      <c r="AG221" s="136"/>
      <c r="AH221" s="100"/>
      <c r="AL221" s="51"/>
      <c r="AM221" s="53"/>
    </row>
    <row r="222" spans="1:39" ht="12.75" customHeight="1">
      <c r="A222" s="629"/>
      <c r="B222" s="631"/>
      <c r="C222" s="624" t="s">
        <v>1027</v>
      </c>
      <c r="D222" s="624"/>
      <c r="E222" s="398">
        <f>SUM(I222:K222)</f>
        <v>39820.37972</v>
      </c>
      <c r="F222" s="399">
        <v>813</v>
      </c>
      <c r="G222" s="172" t="s">
        <v>1032</v>
      </c>
      <c r="H222" s="400">
        <v>42517</v>
      </c>
      <c r="I222" s="401">
        <f>39820.37972</f>
        <v>39820.37972</v>
      </c>
      <c r="J222" s="401"/>
      <c r="K222" s="401"/>
      <c r="L222" s="401">
        <f>38563.36874</f>
        <v>38563.36874</v>
      </c>
      <c r="M222" s="401">
        <f>L222</f>
        <v>38563.36874</v>
      </c>
      <c r="N222" s="634"/>
      <c r="O222" s="83"/>
      <c r="P222" s="84"/>
      <c r="Q222" s="84"/>
      <c r="R222" s="84"/>
      <c r="S222" s="84"/>
      <c r="T222" s="84"/>
      <c r="U222" s="84"/>
      <c r="V222" s="84"/>
      <c r="W222" s="84"/>
      <c r="X222" s="84"/>
      <c r="Y222" s="84"/>
      <c r="Z222" s="84"/>
      <c r="AA222" s="84"/>
      <c r="AB222" s="84"/>
      <c r="AC222" s="84"/>
      <c r="AD222" s="84"/>
      <c r="AE222" s="84"/>
      <c r="AF222" s="84"/>
      <c r="AG222" s="136"/>
      <c r="AH222" s="100"/>
      <c r="AL222" s="51"/>
      <c r="AM222" s="53">
        <f t="shared" si="16"/>
        <v>96.84329735467425</v>
      </c>
    </row>
    <row r="223" spans="1:39" ht="12.75" customHeight="1" hidden="1">
      <c r="A223" s="629"/>
      <c r="B223" s="631"/>
      <c r="C223" s="624" t="s">
        <v>30</v>
      </c>
      <c r="D223" s="624"/>
      <c r="E223" s="398">
        <f>SUM(I223:K223)</f>
        <v>0</v>
      </c>
      <c r="F223" s="399"/>
      <c r="G223" s="172"/>
      <c r="H223" s="400"/>
      <c r="I223" s="401"/>
      <c r="J223" s="401"/>
      <c r="K223" s="401"/>
      <c r="L223" s="401"/>
      <c r="M223" s="401"/>
      <c r="N223" s="634"/>
      <c r="O223" s="83"/>
      <c r="P223" s="84"/>
      <c r="Q223" s="84"/>
      <c r="R223" s="84"/>
      <c r="S223" s="84"/>
      <c r="T223" s="84"/>
      <c r="U223" s="84"/>
      <c r="V223" s="84"/>
      <c r="W223" s="84"/>
      <c r="X223" s="84"/>
      <c r="Y223" s="84"/>
      <c r="Z223" s="84"/>
      <c r="AA223" s="84"/>
      <c r="AB223" s="84"/>
      <c r="AC223" s="84"/>
      <c r="AD223" s="84"/>
      <c r="AE223" s="84"/>
      <c r="AF223" s="84"/>
      <c r="AG223" s="136"/>
      <c r="AH223" s="100"/>
      <c r="AL223" s="51"/>
      <c r="AM223" s="53" t="e">
        <f t="shared" si="16"/>
        <v>#DIV/0!</v>
      </c>
    </row>
    <row r="224" spans="1:39" ht="12.75" customHeight="1" hidden="1">
      <c r="A224" s="629"/>
      <c r="B224" s="631"/>
      <c r="C224" s="624" t="s">
        <v>39</v>
      </c>
      <c r="D224" s="624"/>
      <c r="E224" s="398">
        <f>SUM(I224:K224)</f>
        <v>0</v>
      </c>
      <c r="F224" s="399"/>
      <c r="G224" s="172"/>
      <c r="H224" s="400"/>
      <c r="I224" s="401"/>
      <c r="J224" s="401"/>
      <c r="K224" s="401"/>
      <c r="L224" s="401"/>
      <c r="M224" s="401"/>
      <c r="N224" s="417"/>
      <c r="O224" s="83"/>
      <c r="P224" s="84"/>
      <c r="Q224" s="84"/>
      <c r="R224" s="84"/>
      <c r="S224" s="84"/>
      <c r="T224" s="84"/>
      <c r="U224" s="84"/>
      <c r="V224" s="84"/>
      <c r="W224" s="84"/>
      <c r="X224" s="84"/>
      <c r="Y224" s="84"/>
      <c r="Z224" s="84"/>
      <c r="AA224" s="84"/>
      <c r="AB224" s="84"/>
      <c r="AC224" s="84"/>
      <c r="AD224" s="84"/>
      <c r="AE224" s="84"/>
      <c r="AF224" s="84"/>
      <c r="AG224" s="136"/>
      <c r="AH224" s="100"/>
      <c r="AL224" s="51"/>
      <c r="AM224" s="53" t="e">
        <f t="shared" si="16"/>
        <v>#DIV/0!</v>
      </c>
    </row>
    <row r="225" spans="1:39" ht="12.75" customHeight="1" hidden="1">
      <c r="A225" s="629"/>
      <c r="B225" s="631"/>
      <c r="C225" s="624" t="s">
        <v>40</v>
      </c>
      <c r="D225" s="624"/>
      <c r="E225" s="398">
        <f>SUM(I225:K225)</f>
        <v>0</v>
      </c>
      <c r="F225" s="399"/>
      <c r="G225" s="172"/>
      <c r="H225" s="400"/>
      <c r="I225" s="401"/>
      <c r="J225" s="401"/>
      <c r="K225" s="401"/>
      <c r="L225" s="401"/>
      <c r="M225" s="401"/>
      <c r="N225" s="418"/>
      <c r="O225" s="86"/>
      <c r="P225" s="87"/>
      <c r="Q225" s="87"/>
      <c r="R225" s="87"/>
      <c r="S225" s="87"/>
      <c r="T225" s="87"/>
      <c r="U225" s="87"/>
      <c r="V225" s="87"/>
      <c r="W225" s="87"/>
      <c r="X225" s="87"/>
      <c r="Y225" s="87"/>
      <c r="Z225" s="87"/>
      <c r="AA225" s="87"/>
      <c r="AB225" s="87"/>
      <c r="AC225" s="87"/>
      <c r="AD225" s="87"/>
      <c r="AE225" s="87"/>
      <c r="AF225" s="87"/>
      <c r="AG225" s="136"/>
      <c r="AH225" s="100"/>
      <c r="AL225" s="51"/>
      <c r="AM225" s="53" t="e">
        <f t="shared" si="16"/>
        <v>#DIV/0!</v>
      </c>
    </row>
    <row r="226" spans="1:39" ht="12.75" customHeight="1" hidden="1">
      <c r="A226" s="629"/>
      <c r="B226" s="631"/>
      <c r="C226" s="397"/>
      <c r="D226" s="410"/>
      <c r="E226" s="398"/>
      <c r="F226" s="399"/>
      <c r="G226" s="172"/>
      <c r="H226" s="400"/>
      <c r="I226" s="401"/>
      <c r="J226" s="401"/>
      <c r="K226" s="401"/>
      <c r="L226" s="401"/>
      <c r="M226" s="401"/>
      <c r="N226" s="431" t="s">
        <v>108</v>
      </c>
      <c r="O226" s="116"/>
      <c r="P226" s="117"/>
      <c r="Q226" s="117"/>
      <c r="R226" s="117"/>
      <c r="S226" s="117"/>
      <c r="T226" s="117"/>
      <c r="U226" s="117"/>
      <c r="V226" s="117"/>
      <c r="W226" s="117"/>
      <c r="X226" s="117"/>
      <c r="Y226" s="117"/>
      <c r="Z226" s="117"/>
      <c r="AA226" s="117"/>
      <c r="AB226" s="117"/>
      <c r="AC226" s="117"/>
      <c r="AD226" s="117"/>
      <c r="AE226" s="117"/>
      <c r="AF226" s="117"/>
      <c r="AG226" s="136"/>
      <c r="AH226" s="100"/>
      <c r="AL226" s="51"/>
      <c r="AM226" s="53" t="e">
        <f t="shared" si="16"/>
        <v>#DIV/0!</v>
      </c>
    </row>
    <row r="227" spans="1:39" ht="12.75" customHeight="1" hidden="1">
      <c r="A227" s="629"/>
      <c r="B227" s="631"/>
      <c r="C227" s="624" t="s">
        <v>27</v>
      </c>
      <c r="D227" s="624"/>
      <c r="E227" s="398">
        <f>SUM(E228:E232)</f>
        <v>0</v>
      </c>
      <c r="F227" s="399"/>
      <c r="G227" s="172"/>
      <c r="H227" s="400"/>
      <c r="I227" s="401">
        <f>SUM(I228:I232)</f>
        <v>0</v>
      </c>
      <c r="J227" s="401"/>
      <c r="K227" s="401"/>
      <c r="L227" s="401"/>
      <c r="M227" s="401"/>
      <c r="N227" s="417"/>
      <c r="O227" s="83"/>
      <c r="P227" s="84"/>
      <c r="Q227" s="84"/>
      <c r="R227" s="84"/>
      <c r="S227" s="84"/>
      <c r="T227" s="84"/>
      <c r="U227" s="84"/>
      <c r="V227" s="84"/>
      <c r="W227" s="84"/>
      <c r="X227" s="84"/>
      <c r="Y227" s="84"/>
      <c r="Z227" s="84"/>
      <c r="AA227" s="84"/>
      <c r="AB227" s="84"/>
      <c r="AC227" s="84"/>
      <c r="AD227" s="84"/>
      <c r="AE227" s="84"/>
      <c r="AF227" s="84"/>
      <c r="AG227" s="136"/>
      <c r="AH227" s="100"/>
      <c r="AL227" s="51"/>
      <c r="AM227" s="53" t="e">
        <f t="shared" si="16"/>
        <v>#DIV/0!</v>
      </c>
    </row>
    <row r="228" spans="1:39" ht="12.75" customHeight="1" hidden="1">
      <c r="A228" s="629"/>
      <c r="B228" s="631"/>
      <c r="C228" s="624" t="s">
        <v>28</v>
      </c>
      <c r="D228" s="624"/>
      <c r="E228" s="398">
        <f>SUM(I228:K228)</f>
        <v>0</v>
      </c>
      <c r="F228" s="399"/>
      <c r="G228" s="172"/>
      <c r="H228" s="400"/>
      <c r="I228" s="401"/>
      <c r="J228" s="401"/>
      <c r="K228" s="401"/>
      <c r="L228" s="401"/>
      <c r="M228" s="401"/>
      <c r="N228" s="417"/>
      <c r="O228" s="83"/>
      <c r="P228" s="84"/>
      <c r="Q228" s="84"/>
      <c r="R228" s="84"/>
      <c r="S228" s="84"/>
      <c r="T228" s="84"/>
      <c r="U228" s="84"/>
      <c r="V228" s="84"/>
      <c r="W228" s="84"/>
      <c r="X228" s="84"/>
      <c r="Y228" s="84"/>
      <c r="Z228" s="84"/>
      <c r="AA228" s="84"/>
      <c r="AB228" s="84"/>
      <c r="AC228" s="84"/>
      <c r="AD228" s="84"/>
      <c r="AE228" s="84"/>
      <c r="AF228" s="84"/>
      <c r="AG228" s="136"/>
      <c r="AH228" s="100"/>
      <c r="AL228" s="51"/>
      <c r="AM228" s="53" t="e">
        <f t="shared" si="16"/>
        <v>#DIV/0!</v>
      </c>
    </row>
    <row r="229" spans="1:39" ht="12.75" customHeight="1" hidden="1">
      <c r="A229" s="629"/>
      <c r="B229" s="631"/>
      <c r="C229" s="624" t="s">
        <v>29</v>
      </c>
      <c r="D229" s="624"/>
      <c r="E229" s="398">
        <f>SUM(I229:K229)</f>
        <v>0</v>
      </c>
      <c r="F229" s="399"/>
      <c r="G229" s="172"/>
      <c r="H229" s="400"/>
      <c r="I229" s="401"/>
      <c r="J229" s="401"/>
      <c r="K229" s="401"/>
      <c r="L229" s="401"/>
      <c r="M229" s="401"/>
      <c r="N229" s="417"/>
      <c r="O229" s="83"/>
      <c r="P229" s="84"/>
      <c r="Q229" s="84"/>
      <c r="R229" s="84"/>
      <c r="S229" s="84"/>
      <c r="T229" s="84"/>
      <c r="U229" s="84"/>
      <c r="V229" s="84"/>
      <c r="W229" s="84"/>
      <c r="X229" s="84"/>
      <c r="Y229" s="84"/>
      <c r="Z229" s="84"/>
      <c r="AA229" s="84"/>
      <c r="AB229" s="84"/>
      <c r="AC229" s="84"/>
      <c r="AD229" s="84"/>
      <c r="AE229" s="84"/>
      <c r="AF229" s="84"/>
      <c r="AG229" s="136"/>
      <c r="AH229" s="100"/>
      <c r="AL229" s="51"/>
      <c r="AM229" s="53" t="e">
        <f t="shared" si="16"/>
        <v>#DIV/0!</v>
      </c>
    </row>
    <row r="230" spans="1:39" ht="12.75" customHeight="1" hidden="1">
      <c r="A230" s="629"/>
      <c r="B230" s="631"/>
      <c r="C230" s="624" t="s">
        <v>30</v>
      </c>
      <c r="D230" s="624"/>
      <c r="E230" s="398">
        <f>SUM(I230:K230)</f>
        <v>0</v>
      </c>
      <c r="F230" s="399"/>
      <c r="G230" s="172"/>
      <c r="H230" s="400"/>
      <c r="I230" s="401"/>
      <c r="J230" s="401"/>
      <c r="K230" s="401"/>
      <c r="L230" s="401"/>
      <c r="M230" s="401"/>
      <c r="N230" s="417"/>
      <c r="O230" s="83"/>
      <c r="P230" s="84"/>
      <c r="Q230" s="84"/>
      <c r="R230" s="84"/>
      <c r="S230" s="84"/>
      <c r="T230" s="84"/>
      <c r="U230" s="84"/>
      <c r="V230" s="84"/>
      <c r="W230" s="84"/>
      <c r="X230" s="84"/>
      <c r="Y230" s="84"/>
      <c r="Z230" s="84"/>
      <c r="AA230" s="84"/>
      <c r="AB230" s="84"/>
      <c r="AC230" s="84"/>
      <c r="AD230" s="84"/>
      <c r="AE230" s="84"/>
      <c r="AF230" s="84"/>
      <c r="AG230" s="136"/>
      <c r="AH230" s="100"/>
      <c r="AL230" s="51"/>
      <c r="AM230" s="53" t="e">
        <f t="shared" si="16"/>
        <v>#DIV/0!</v>
      </c>
    </row>
    <row r="231" spans="1:39" ht="12.75" customHeight="1" hidden="1">
      <c r="A231" s="629"/>
      <c r="B231" s="631"/>
      <c r="C231" s="624" t="s">
        <v>39</v>
      </c>
      <c r="D231" s="624"/>
      <c r="E231" s="398">
        <f>SUM(I231:K231)</f>
        <v>0</v>
      </c>
      <c r="F231" s="399"/>
      <c r="G231" s="172"/>
      <c r="H231" s="400"/>
      <c r="I231" s="401"/>
      <c r="J231" s="401"/>
      <c r="K231" s="401"/>
      <c r="L231" s="401"/>
      <c r="M231" s="401"/>
      <c r="N231" s="417"/>
      <c r="O231" s="83"/>
      <c r="P231" s="84"/>
      <c r="Q231" s="84"/>
      <c r="R231" s="84"/>
      <c r="S231" s="84"/>
      <c r="T231" s="84"/>
      <c r="U231" s="84"/>
      <c r="V231" s="84"/>
      <c r="W231" s="84"/>
      <c r="X231" s="84"/>
      <c r="Y231" s="84"/>
      <c r="Z231" s="84"/>
      <c r="AA231" s="84"/>
      <c r="AB231" s="84"/>
      <c r="AC231" s="84"/>
      <c r="AD231" s="84"/>
      <c r="AE231" s="84"/>
      <c r="AF231" s="84"/>
      <c r="AG231" s="136"/>
      <c r="AH231" s="100"/>
      <c r="AL231" s="51"/>
      <c r="AM231" s="53" t="e">
        <f t="shared" si="16"/>
        <v>#DIV/0!</v>
      </c>
    </row>
    <row r="232" spans="1:39" ht="12.75" customHeight="1" hidden="1">
      <c r="A232" s="629"/>
      <c r="B232" s="631"/>
      <c r="C232" s="624" t="s">
        <v>40</v>
      </c>
      <c r="D232" s="624"/>
      <c r="E232" s="398">
        <f>SUM(I232:K232)</f>
        <v>0</v>
      </c>
      <c r="F232" s="399"/>
      <c r="G232" s="172"/>
      <c r="H232" s="400"/>
      <c r="I232" s="401"/>
      <c r="J232" s="401"/>
      <c r="K232" s="401"/>
      <c r="L232" s="401"/>
      <c r="M232" s="401"/>
      <c r="N232" s="432"/>
      <c r="O232" s="115"/>
      <c r="P232" s="126"/>
      <c r="Q232" s="126"/>
      <c r="R232" s="126"/>
      <c r="S232" s="126"/>
      <c r="T232" s="126"/>
      <c r="U232" s="126"/>
      <c r="V232" s="126"/>
      <c r="W232" s="126"/>
      <c r="X232" s="126"/>
      <c r="Y232" s="126"/>
      <c r="Z232" s="126"/>
      <c r="AA232" s="126"/>
      <c r="AB232" s="126"/>
      <c r="AC232" s="126"/>
      <c r="AD232" s="126"/>
      <c r="AE232" s="126"/>
      <c r="AF232" s="126"/>
      <c r="AG232" s="136"/>
      <c r="AH232" s="100"/>
      <c r="AL232" s="51"/>
      <c r="AM232" s="53" t="e">
        <f t="shared" si="16"/>
        <v>#DIV/0!</v>
      </c>
    </row>
    <row r="233" spans="1:39" ht="34.5" customHeight="1">
      <c r="A233" s="629"/>
      <c r="B233" s="631"/>
      <c r="C233" s="624" t="s">
        <v>1028</v>
      </c>
      <c r="D233" s="624"/>
      <c r="E233" s="398"/>
      <c r="F233" s="399"/>
      <c r="G233" s="172"/>
      <c r="H233" s="400">
        <v>0</v>
      </c>
      <c r="I233" s="401">
        <v>0</v>
      </c>
      <c r="J233" s="401"/>
      <c r="K233" s="401"/>
      <c r="L233" s="401">
        <v>0</v>
      </c>
      <c r="M233" s="401">
        <v>0</v>
      </c>
      <c r="N233" s="425"/>
      <c r="O233" s="95"/>
      <c r="P233" s="96"/>
      <c r="Q233" s="96"/>
      <c r="R233" s="96"/>
      <c r="S233" s="96"/>
      <c r="T233" s="96"/>
      <c r="U233" s="96"/>
      <c r="V233" s="96"/>
      <c r="W233" s="96"/>
      <c r="X233" s="96"/>
      <c r="Y233" s="96"/>
      <c r="Z233" s="96"/>
      <c r="AA233" s="96"/>
      <c r="AB233" s="96"/>
      <c r="AC233" s="96"/>
      <c r="AD233" s="96"/>
      <c r="AE233" s="96"/>
      <c r="AF233" s="138"/>
      <c r="AG233" s="133"/>
      <c r="AH233" s="100"/>
      <c r="AL233" s="51"/>
      <c r="AM233" s="53"/>
    </row>
    <row r="234" spans="1:39" ht="53.25" customHeight="1">
      <c r="A234" s="629"/>
      <c r="B234" s="631" t="s">
        <v>157</v>
      </c>
      <c r="C234" s="632"/>
      <c r="D234" s="632"/>
      <c r="E234" s="398"/>
      <c r="F234" s="399"/>
      <c r="G234" s="172"/>
      <c r="H234" s="400"/>
      <c r="I234" s="401"/>
      <c r="J234" s="401"/>
      <c r="K234" s="401"/>
      <c r="L234" s="401"/>
      <c r="M234" s="401"/>
      <c r="N234" s="633" t="s">
        <v>158</v>
      </c>
      <c r="O234" s="78" t="s">
        <v>50</v>
      </c>
      <c r="P234" s="79" t="s">
        <v>50</v>
      </c>
      <c r="Q234" s="79" t="s">
        <v>50</v>
      </c>
      <c r="R234" s="79" t="s">
        <v>50</v>
      </c>
      <c r="S234" s="79" t="s">
        <v>50</v>
      </c>
      <c r="T234" s="79" t="s">
        <v>50</v>
      </c>
      <c r="U234" s="79" t="s">
        <v>50</v>
      </c>
      <c r="V234" s="79" t="s">
        <v>50</v>
      </c>
      <c r="W234" s="79" t="s">
        <v>50</v>
      </c>
      <c r="X234" s="79" t="s">
        <v>50</v>
      </c>
      <c r="Y234" s="79" t="s">
        <v>50</v>
      </c>
      <c r="Z234" s="79" t="s">
        <v>50</v>
      </c>
      <c r="AA234" s="79" t="s">
        <v>50</v>
      </c>
      <c r="AB234" s="79" t="s">
        <v>50</v>
      </c>
      <c r="AC234" s="79" t="s">
        <v>50</v>
      </c>
      <c r="AD234" s="79" t="s">
        <v>50</v>
      </c>
      <c r="AE234" s="79" t="s">
        <v>50</v>
      </c>
      <c r="AF234" s="80" t="s">
        <v>50</v>
      </c>
      <c r="AG234" s="133"/>
      <c r="AH234" s="100"/>
      <c r="AL234" s="51"/>
      <c r="AM234" s="53"/>
    </row>
    <row r="235" spans="1:39" ht="12.75" customHeight="1">
      <c r="A235" s="629"/>
      <c r="B235" s="631"/>
      <c r="C235" s="624" t="s">
        <v>1025</v>
      </c>
      <c r="D235" s="624"/>
      <c r="E235" s="398">
        <f aca="true" t="shared" si="24" ref="E235:M235">SUM(E236:E241)</f>
        <v>350.16055</v>
      </c>
      <c r="F235" s="399"/>
      <c r="G235" s="172"/>
      <c r="H235" s="400">
        <f>H238</f>
        <v>491.6</v>
      </c>
      <c r="I235" s="401">
        <f t="shared" si="24"/>
        <v>350.16055</v>
      </c>
      <c r="J235" s="401">
        <f t="shared" si="24"/>
        <v>0</v>
      </c>
      <c r="K235" s="401">
        <f t="shared" si="24"/>
        <v>0</v>
      </c>
      <c r="L235" s="401">
        <f>SUM(L238:L241)</f>
        <v>348.50648</v>
      </c>
      <c r="M235" s="401">
        <f t="shared" si="24"/>
        <v>348.50648</v>
      </c>
      <c r="N235" s="633"/>
      <c r="O235" s="83"/>
      <c r="P235" s="84"/>
      <c r="Q235" s="84"/>
      <c r="R235" s="84"/>
      <c r="S235" s="84"/>
      <c r="T235" s="84"/>
      <c r="U235" s="84"/>
      <c r="V235" s="84"/>
      <c r="W235" s="84"/>
      <c r="X235" s="84"/>
      <c r="Y235" s="84"/>
      <c r="Z235" s="84"/>
      <c r="AA235" s="84"/>
      <c r="AB235" s="84"/>
      <c r="AC235" s="84"/>
      <c r="AD235" s="84"/>
      <c r="AE235" s="84"/>
      <c r="AF235" s="85"/>
      <c r="AG235" s="133"/>
      <c r="AH235" s="100"/>
      <c r="AL235" s="51"/>
      <c r="AM235" s="53"/>
    </row>
    <row r="236" spans="1:39" ht="12.75" customHeight="1" hidden="1">
      <c r="A236" s="629"/>
      <c r="B236" s="631"/>
      <c r="C236" s="624" t="s">
        <v>28</v>
      </c>
      <c r="D236" s="624"/>
      <c r="E236" s="398">
        <f>SUM(I236:K236)</f>
        <v>0</v>
      </c>
      <c r="F236" s="399"/>
      <c r="G236" s="172"/>
      <c r="H236" s="400"/>
      <c r="I236" s="401"/>
      <c r="J236" s="401"/>
      <c r="K236" s="401"/>
      <c r="L236" s="436"/>
      <c r="M236" s="401"/>
      <c r="N236" s="633"/>
      <c r="O236" s="83"/>
      <c r="P236" s="84"/>
      <c r="Q236" s="84"/>
      <c r="R236" s="84"/>
      <c r="S236" s="84"/>
      <c r="T236" s="84"/>
      <c r="U236" s="84"/>
      <c r="V236" s="84"/>
      <c r="W236" s="84"/>
      <c r="X236" s="84"/>
      <c r="Y236" s="84"/>
      <c r="Z236" s="84"/>
      <c r="AA236" s="84"/>
      <c r="AB236" s="84"/>
      <c r="AC236" s="84"/>
      <c r="AD236" s="84"/>
      <c r="AE236" s="84"/>
      <c r="AF236" s="85"/>
      <c r="AG236" s="133"/>
      <c r="AH236" s="100"/>
      <c r="AL236" s="51"/>
      <c r="AM236" s="53" t="e">
        <f t="shared" si="16"/>
        <v>#DIV/0!</v>
      </c>
    </row>
    <row r="237" spans="1:39" ht="12.75" customHeight="1">
      <c r="A237" s="629"/>
      <c r="B237" s="631"/>
      <c r="C237" s="624" t="s">
        <v>1026</v>
      </c>
      <c r="D237" s="624"/>
      <c r="E237" s="398"/>
      <c r="F237" s="399"/>
      <c r="G237" s="172"/>
      <c r="H237" s="400">
        <v>0</v>
      </c>
      <c r="I237" s="401">
        <v>0</v>
      </c>
      <c r="J237" s="401"/>
      <c r="K237" s="401"/>
      <c r="L237" s="436">
        <v>0</v>
      </c>
      <c r="M237" s="401">
        <v>0</v>
      </c>
      <c r="N237" s="633"/>
      <c r="O237" s="83"/>
      <c r="P237" s="84"/>
      <c r="Q237" s="84"/>
      <c r="R237" s="84"/>
      <c r="S237" s="84"/>
      <c r="T237" s="84"/>
      <c r="U237" s="84"/>
      <c r="V237" s="84"/>
      <c r="W237" s="84"/>
      <c r="X237" s="84"/>
      <c r="Y237" s="84"/>
      <c r="Z237" s="84"/>
      <c r="AA237" s="84"/>
      <c r="AB237" s="84"/>
      <c r="AC237" s="84"/>
      <c r="AD237" s="84"/>
      <c r="AE237" s="84"/>
      <c r="AF237" s="85"/>
      <c r="AG237" s="133"/>
      <c r="AH237" s="100"/>
      <c r="AL237" s="51"/>
      <c r="AM237" s="53"/>
    </row>
    <row r="238" spans="1:39" ht="12.75" customHeight="1">
      <c r="A238" s="629"/>
      <c r="B238" s="631"/>
      <c r="C238" s="624" t="s">
        <v>1027</v>
      </c>
      <c r="D238" s="624"/>
      <c r="E238" s="398">
        <f>SUM(I238:K238)</f>
        <v>350.16055</v>
      </c>
      <c r="F238" s="399">
        <v>813</v>
      </c>
      <c r="G238" s="172" t="s">
        <v>1032</v>
      </c>
      <c r="H238" s="400">
        <v>491.6</v>
      </c>
      <c r="I238" s="401">
        <v>350.16055</v>
      </c>
      <c r="J238" s="401"/>
      <c r="K238" s="401"/>
      <c r="L238" s="401">
        <v>348.50648</v>
      </c>
      <c r="M238" s="401">
        <f>L238</f>
        <v>348.50648</v>
      </c>
      <c r="N238" s="633"/>
      <c r="O238" s="83"/>
      <c r="P238" s="84"/>
      <c r="Q238" s="84"/>
      <c r="R238" s="84"/>
      <c r="S238" s="84"/>
      <c r="T238" s="84"/>
      <c r="U238" s="84"/>
      <c r="V238" s="84"/>
      <c r="W238" s="84"/>
      <c r="X238" s="84"/>
      <c r="Y238" s="84"/>
      <c r="Z238" s="84"/>
      <c r="AA238" s="84"/>
      <c r="AB238" s="84"/>
      <c r="AC238" s="84"/>
      <c r="AD238" s="84"/>
      <c r="AE238" s="84"/>
      <c r="AF238" s="85"/>
      <c r="AG238" s="133"/>
      <c r="AH238" s="100"/>
      <c r="AL238" s="51"/>
      <c r="AM238" s="53">
        <f>(M238/I238)*100</f>
        <v>99.52762525647164</v>
      </c>
    </row>
    <row r="239" spans="1:39" ht="12.75" customHeight="1" hidden="1">
      <c r="A239" s="629"/>
      <c r="B239" s="631"/>
      <c r="C239" s="624" t="s">
        <v>30</v>
      </c>
      <c r="D239" s="624"/>
      <c r="E239" s="398">
        <f>SUM(I239:K239)</f>
        <v>0</v>
      </c>
      <c r="F239" s="399"/>
      <c r="G239" s="172"/>
      <c r="H239" s="400"/>
      <c r="I239" s="401"/>
      <c r="J239" s="401"/>
      <c r="K239" s="401"/>
      <c r="L239" s="401"/>
      <c r="M239" s="401"/>
      <c r="N239" s="633"/>
      <c r="O239" s="83"/>
      <c r="P239" s="84"/>
      <c r="Q239" s="84"/>
      <c r="R239" s="84"/>
      <c r="S239" s="84"/>
      <c r="T239" s="84"/>
      <c r="U239" s="84"/>
      <c r="V239" s="84"/>
      <c r="W239" s="84"/>
      <c r="X239" s="84"/>
      <c r="Y239" s="84"/>
      <c r="Z239" s="84"/>
      <c r="AA239" s="84"/>
      <c r="AB239" s="84"/>
      <c r="AC239" s="84"/>
      <c r="AD239" s="84"/>
      <c r="AE239" s="84"/>
      <c r="AF239" s="85"/>
      <c r="AG239" s="133"/>
      <c r="AH239" s="100"/>
      <c r="AL239" s="51"/>
      <c r="AM239" s="53" t="e">
        <f>(M239/I239)*100</f>
        <v>#DIV/0!</v>
      </c>
    </row>
    <row r="240" spans="1:39" ht="12.75" customHeight="1" hidden="1">
      <c r="A240" s="629"/>
      <c r="B240" s="631"/>
      <c r="C240" s="624" t="s">
        <v>39</v>
      </c>
      <c r="D240" s="624"/>
      <c r="E240" s="398">
        <f>SUM(I240:K240)</f>
        <v>0</v>
      </c>
      <c r="F240" s="399"/>
      <c r="G240" s="172"/>
      <c r="H240" s="400"/>
      <c r="I240" s="401"/>
      <c r="J240" s="401"/>
      <c r="K240" s="401"/>
      <c r="L240" s="401"/>
      <c r="M240" s="401"/>
      <c r="N240" s="431"/>
      <c r="O240" s="83"/>
      <c r="P240" s="84"/>
      <c r="Q240" s="84"/>
      <c r="R240" s="84"/>
      <c r="S240" s="84"/>
      <c r="T240" s="84"/>
      <c r="U240" s="84"/>
      <c r="V240" s="84"/>
      <c r="W240" s="84"/>
      <c r="X240" s="84"/>
      <c r="Y240" s="84"/>
      <c r="Z240" s="84"/>
      <c r="AA240" s="84"/>
      <c r="AB240" s="84"/>
      <c r="AC240" s="84"/>
      <c r="AD240" s="84"/>
      <c r="AE240" s="84"/>
      <c r="AF240" s="85"/>
      <c r="AG240" s="133"/>
      <c r="AH240" s="100"/>
      <c r="AL240" s="51"/>
      <c r="AM240" s="53" t="e">
        <f>(M240/I240)*100</f>
        <v>#DIV/0!</v>
      </c>
    </row>
    <row r="241" spans="1:39" ht="12.75" customHeight="1" hidden="1">
      <c r="A241" s="629"/>
      <c r="B241" s="631"/>
      <c r="C241" s="624" t="s">
        <v>40</v>
      </c>
      <c r="D241" s="624"/>
      <c r="E241" s="398">
        <f>SUM(I241:K241)</f>
        <v>0</v>
      </c>
      <c r="F241" s="399"/>
      <c r="G241" s="172"/>
      <c r="H241" s="400"/>
      <c r="I241" s="401"/>
      <c r="J241" s="401"/>
      <c r="K241" s="401"/>
      <c r="L241" s="401"/>
      <c r="M241" s="401"/>
      <c r="N241" s="418"/>
      <c r="O241" s="86"/>
      <c r="P241" s="87"/>
      <c r="Q241" s="87"/>
      <c r="R241" s="87"/>
      <c r="S241" s="87"/>
      <c r="T241" s="87"/>
      <c r="U241" s="87"/>
      <c r="V241" s="87"/>
      <c r="W241" s="87"/>
      <c r="X241" s="87"/>
      <c r="Y241" s="87"/>
      <c r="Z241" s="87"/>
      <c r="AA241" s="87"/>
      <c r="AB241" s="87"/>
      <c r="AC241" s="87"/>
      <c r="AD241" s="87"/>
      <c r="AE241" s="87"/>
      <c r="AF241" s="88"/>
      <c r="AG241" s="133"/>
      <c r="AH241" s="100"/>
      <c r="AL241" s="51"/>
      <c r="AM241" s="53" t="e">
        <f>(M241/I241)*100</f>
        <v>#DIV/0!</v>
      </c>
    </row>
    <row r="242" spans="1:39" ht="38.25" customHeight="1">
      <c r="A242" s="629"/>
      <c r="B242" s="631"/>
      <c r="C242" s="624" t="s">
        <v>1028</v>
      </c>
      <c r="D242" s="624"/>
      <c r="E242" s="398"/>
      <c r="F242" s="399"/>
      <c r="G242" s="172"/>
      <c r="H242" s="400">
        <v>0</v>
      </c>
      <c r="I242" s="401">
        <v>0</v>
      </c>
      <c r="J242" s="401"/>
      <c r="K242" s="401"/>
      <c r="L242" s="401">
        <v>0</v>
      </c>
      <c r="M242" s="401">
        <v>0</v>
      </c>
      <c r="N242" s="419"/>
      <c r="O242" s="95"/>
      <c r="P242" s="96"/>
      <c r="Q242" s="96"/>
      <c r="R242" s="96"/>
      <c r="S242" s="96"/>
      <c r="T242" s="96"/>
      <c r="U242" s="96"/>
      <c r="V242" s="96"/>
      <c r="W242" s="96"/>
      <c r="X242" s="96"/>
      <c r="Y242" s="96"/>
      <c r="Z242" s="96"/>
      <c r="AA242" s="96"/>
      <c r="AB242" s="96"/>
      <c r="AC242" s="96"/>
      <c r="AD242" s="96"/>
      <c r="AE242" s="96"/>
      <c r="AF242" s="97"/>
      <c r="AG242" s="133"/>
      <c r="AH242" s="100"/>
      <c r="AL242" s="51"/>
      <c r="AM242" s="53"/>
    </row>
    <row r="243" spans="1:39" ht="8.25" customHeight="1">
      <c r="A243" s="629"/>
      <c r="B243" s="631" t="s">
        <v>161</v>
      </c>
      <c r="C243" s="632"/>
      <c r="D243" s="632"/>
      <c r="E243" s="398"/>
      <c r="F243" s="399"/>
      <c r="G243" s="172"/>
      <c r="H243" s="400"/>
      <c r="I243" s="401"/>
      <c r="J243" s="401"/>
      <c r="K243" s="401"/>
      <c r="L243" s="401"/>
      <c r="M243" s="401"/>
      <c r="N243" s="633" t="s">
        <v>162</v>
      </c>
      <c r="O243" s="78" t="s">
        <v>50</v>
      </c>
      <c r="P243" s="79" t="s">
        <v>50</v>
      </c>
      <c r="Q243" s="79" t="s">
        <v>50</v>
      </c>
      <c r="R243" s="79" t="s">
        <v>50</v>
      </c>
      <c r="S243" s="79" t="s">
        <v>50</v>
      </c>
      <c r="T243" s="79" t="s">
        <v>50</v>
      </c>
      <c r="U243" s="79" t="s">
        <v>50</v>
      </c>
      <c r="V243" s="79" t="s">
        <v>50</v>
      </c>
      <c r="W243" s="79"/>
      <c r="X243" s="79"/>
      <c r="Y243" s="79" t="s">
        <v>50</v>
      </c>
      <c r="Z243" s="79" t="s">
        <v>50</v>
      </c>
      <c r="AA243" s="79" t="s">
        <v>50</v>
      </c>
      <c r="AB243" s="79" t="s">
        <v>50</v>
      </c>
      <c r="AC243" s="79" t="s">
        <v>50</v>
      </c>
      <c r="AD243" s="79" t="s">
        <v>50</v>
      </c>
      <c r="AE243" s="79" t="s">
        <v>50</v>
      </c>
      <c r="AF243" s="80" t="s">
        <v>50</v>
      </c>
      <c r="AG243" s="133"/>
      <c r="AH243" s="100"/>
      <c r="AL243" s="51"/>
      <c r="AM243" s="53"/>
    </row>
    <row r="244" spans="1:39" ht="12.75" customHeight="1">
      <c r="A244" s="629"/>
      <c r="B244" s="631"/>
      <c r="C244" s="624" t="s">
        <v>1025</v>
      </c>
      <c r="D244" s="624"/>
      <c r="E244" s="398">
        <f aca="true" t="shared" si="25" ref="E244:M244">SUM(E245:E250)</f>
        <v>10904.063</v>
      </c>
      <c r="F244" s="399"/>
      <c r="G244" s="172"/>
      <c r="H244" s="400">
        <f>H247</f>
        <v>10586.4</v>
      </c>
      <c r="I244" s="401">
        <f t="shared" si="25"/>
        <v>10904.063</v>
      </c>
      <c r="J244" s="401">
        <f t="shared" si="25"/>
        <v>0</v>
      </c>
      <c r="K244" s="401">
        <f t="shared" si="25"/>
        <v>0</v>
      </c>
      <c r="L244" s="401">
        <f t="shared" si="25"/>
        <v>10315.30855</v>
      </c>
      <c r="M244" s="401">
        <f t="shared" si="25"/>
        <v>10315.30855</v>
      </c>
      <c r="N244" s="633"/>
      <c r="O244" s="83"/>
      <c r="P244" s="84"/>
      <c r="Q244" s="84"/>
      <c r="R244" s="84"/>
      <c r="S244" s="84"/>
      <c r="T244" s="84"/>
      <c r="U244" s="84"/>
      <c r="V244" s="84"/>
      <c r="W244" s="84"/>
      <c r="X244" s="84"/>
      <c r="Y244" s="84"/>
      <c r="Z244" s="84"/>
      <c r="AA244" s="84"/>
      <c r="AB244" s="84"/>
      <c r="AC244" s="84"/>
      <c r="AD244" s="84"/>
      <c r="AE244" s="84"/>
      <c r="AF244" s="85"/>
      <c r="AG244" s="133"/>
      <c r="AH244" s="100"/>
      <c r="AL244" s="51"/>
      <c r="AM244" s="53"/>
    </row>
    <row r="245" spans="1:39" ht="12.75" customHeight="1" hidden="1">
      <c r="A245" s="629"/>
      <c r="B245" s="631"/>
      <c r="C245" s="624" t="s">
        <v>28</v>
      </c>
      <c r="D245" s="624"/>
      <c r="E245" s="398">
        <f>SUM(I245:K245)</f>
        <v>0</v>
      </c>
      <c r="F245" s="399"/>
      <c r="G245" s="172"/>
      <c r="H245" s="400"/>
      <c r="I245" s="401"/>
      <c r="J245" s="401"/>
      <c r="K245" s="401"/>
      <c r="L245" s="401"/>
      <c r="M245" s="401"/>
      <c r="N245" s="633"/>
      <c r="O245" s="83"/>
      <c r="P245" s="84"/>
      <c r="Q245" s="84"/>
      <c r="R245" s="84"/>
      <c r="S245" s="84"/>
      <c r="T245" s="84"/>
      <c r="U245" s="84"/>
      <c r="V245" s="84"/>
      <c r="W245" s="84"/>
      <c r="X245" s="84"/>
      <c r="Y245" s="84"/>
      <c r="Z245" s="84"/>
      <c r="AA245" s="84"/>
      <c r="AB245" s="84"/>
      <c r="AC245" s="84"/>
      <c r="AD245" s="84"/>
      <c r="AE245" s="84"/>
      <c r="AF245" s="85"/>
      <c r="AG245" s="133"/>
      <c r="AH245" s="100"/>
      <c r="AL245" s="51"/>
      <c r="AM245" s="53" t="e">
        <f>(M245/I245)*100</f>
        <v>#DIV/0!</v>
      </c>
    </row>
    <row r="246" spans="1:39" ht="12.75" customHeight="1">
      <c r="A246" s="629"/>
      <c r="B246" s="631"/>
      <c r="C246" s="624" t="s">
        <v>1026</v>
      </c>
      <c r="D246" s="624"/>
      <c r="E246" s="398"/>
      <c r="F246" s="399"/>
      <c r="G246" s="172"/>
      <c r="H246" s="400">
        <v>0</v>
      </c>
      <c r="I246" s="401">
        <v>0</v>
      </c>
      <c r="J246" s="401"/>
      <c r="K246" s="401"/>
      <c r="L246" s="401">
        <v>0</v>
      </c>
      <c r="M246" s="401">
        <v>0</v>
      </c>
      <c r="N246" s="633"/>
      <c r="O246" s="83"/>
      <c r="P246" s="84"/>
      <c r="Q246" s="84"/>
      <c r="R246" s="84"/>
      <c r="S246" s="84"/>
      <c r="T246" s="84"/>
      <c r="U246" s="84"/>
      <c r="V246" s="84"/>
      <c r="W246" s="84"/>
      <c r="X246" s="84"/>
      <c r="Y246" s="84"/>
      <c r="Z246" s="84"/>
      <c r="AA246" s="84"/>
      <c r="AB246" s="84"/>
      <c r="AC246" s="84"/>
      <c r="AD246" s="84"/>
      <c r="AE246" s="84"/>
      <c r="AF246" s="85"/>
      <c r="AG246" s="133"/>
      <c r="AH246" s="100"/>
      <c r="AL246" s="51"/>
      <c r="AM246" s="53"/>
    </row>
    <row r="247" spans="1:39" ht="14.25" customHeight="1">
      <c r="A247" s="629"/>
      <c r="B247" s="631"/>
      <c r="C247" s="624" t="s">
        <v>1027</v>
      </c>
      <c r="D247" s="624"/>
      <c r="E247" s="398">
        <f>SUM(I247:K247)</f>
        <v>10904.063</v>
      </c>
      <c r="F247" s="399" t="s">
        <v>1033</v>
      </c>
      <c r="G247" s="172" t="s">
        <v>1032</v>
      </c>
      <c r="H247" s="400">
        <v>10586.4</v>
      </c>
      <c r="I247" s="401">
        <f>1500+2704.063+6700</f>
        <v>10904.063</v>
      </c>
      <c r="J247" s="401"/>
      <c r="K247" s="401"/>
      <c r="L247" s="401">
        <f>934.13555+2681.173+6700</f>
        <v>10315.30855</v>
      </c>
      <c r="M247" s="401">
        <f>L247</f>
        <v>10315.30855</v>
      </c>
      <c r="N247" s="633"/>
      <c r="O247" s="83"/>
      <c r="P247" s="84"/>
      <c r="Q247" s="84"/>
      <c r="R247" s="84"/>
      <c r="S247" s="84"/>
      <c r="T247" s="84"/>
      <c r="U247" s="84"/>
      <c r="V247" s="84"/>
      <c r="W247" s="84"/>
      <c r="X247" s="84"/>
      <c r="Y247" s="84"/>
      <c r="Z247" s="84"/>
      <c r="AA247" s="84"/>
      <c r="AB247" s="84"/>
      <c r="AC247" s="84"/>
      <c r="AD247" s="84"/>
      <c r="AE247" s="84"/>
      <c r="AF247" s="85"/>
      <c r="AG247" s="133"/>
      <c r="AH247" s="100"/>
      <c r="AL247" s="51"/>
      <c r="AM247" s="53">
        <f>(M247/I247)*100</f>
        <v>94.60059566787169</v>
      </c>
    </row>
    <row r="248" spans="1:39" ht="12.75" customHeight="1" hidden="1">
      <c r="A248" s="629"/>
      <c r="B248" s="631"/>
      <c r="C248" s="624" t="s">
        <v>30</v>
      </c>
      <c r="D248" s="624"/>
      <c r="E248" s="398">
        <f>SUM(I248:K248)</f>
        <v>0</v>
      </c>
      <c r="F248" s="399"/>
      <c r="G248" s="172"/>
      <c r="H248" s="400"/>
      <c r="I248" s="401"/>
      <c r="J248" s="401"/>
      <c r="K248" s="401"/>
      <c r="L248" s="401"/>
      <c r="M248" s="401"/>
      <c r="N248" s="633"/>
      <c r="O248" s="86"/>
      <c r="P248" s="87"/>
      <c r="Q248" s="87"/>
      <c r="R248" s="87"/>
      <c r="S248" s="87"/>
      <c r="T248" s="87"/>
      <c r="U248" s="87"/>
      <c r="V248" s="87"/>
      <c r="W248" s="87"/>
      <c r="X248" s="87"/>
      <c r="Y248" s="87"/>
      <c r="Z248" s="87"/>
      <c r="AA248" s="87"/>
      <c r="AB248" s="87"/>
      <c r="AC248" s="87"/>
      <c r="AD248" s="87"/>
      <c r="AE248" s="87"/>
      <c r="AF248" s="88"/>
      <c r="AG248" s="133"/>
      <c r="AH248" s="100"/>
      <c r="AL248" s="51"/>
      <c r="AM248" s="53" t="e">
        <f>(M248/I248)*100</f>
        <v>#DIV/0!</v>
      </c>
    </row>
    <row r="249" spans="1:39" ht="12.75" customHeight="1" hidden="1">
      <c r="A249" s="629"/>
      <c r="B249" s="631"/>
      <c r="C249" s="624" t="s">
        <v>39</v>
      </c>
      <c r="D249" s="624"/>
      <c r="E249" s="398">
        <f>SUM(I249:K249)</f>
        <v>0</v>
      </c>
      <c r="F249" s="399"/>
      <c r="G249" s="172"/>
      <c r="H249" s="400"/>
      <c r="I249" s="401"/>
      <c r="J249" s="401"/>
      <c r="K249" s="401"/>
      <c r="L249" s="401"/>
      <c r="M249" s="401"/>
      <c r="N249" s="431"/>
      <c r="O249" s="116"/>
      <c r="P249" s="117"/>
      <c r="Q249" s="117"/>
      <c r="R249" s="117"/>
      <c r="S249" s="117"/>
      <c r="T249" s="117"/>
      <c r="U249" s="117"/>
      <c r="V249" s="117"/>
      <c r="W249" s="117"/>
      <c r="X249" s="117"/>
      <c r="Y249" s="117"/>
      <c r="Z249" s="117"/>
      <c r="AA249" s="117"/>
      <c r="AB249" s="117"/>
      <c r="AC249" s="117"/>
      <c r="AD249" s="117"/>
      <c r="AE249" s="117"/>
      <c r="AF249" s="117"/>
      <c r="AG249" s="136"/>
      <c r="AH249" s="100"/>
      <c r="AL249" s="51"/>
      <c r="AM249" s="53" t="e">
        <f>(M249/I249)*100</f>
        <v>#DIV/0!</v>
      </c>
    </row>
    <row r="250" spans="1:39" ht="12.75" customHeight="1" hidden="1">
      <c r="A250" s="629"/>
      <c r="B250" s="631"/>
      <c r="C250" s="624" t="s">
        <v>40</v>
      </c>
      <c r="D250" s="624"/>
      <c r="E250" s="398">
        <f>SUM(I250:K250)</f>
        <v>0</v>
      </c>
      <c r="F250" s="399"/>
      <c r="G250" s="172"/>
      <c r="H250" s="400"/>
      <c r="I250" s="401"/>
      <c r="J250" s="401"/>
      <c r="K250" s="401"/>
      <c r="L250" s="401"/>
      <c r="M250" s="401"/>
      <c r="N250" s="432"/>
      <c r="O250" s="115"/>
      <c r="P250" s="126"/>
      <c r="Q250" s="126"/>
      <c r="R250" s="126"/>
      <c r="S250" s="126"/>
      <c r="T250" s="126"/>
      <c r="U250" s="126"/>
      <c r="V250" s="126"/>
      <c r="W250" s="126"/>
      <c r="X250" s="126"/>
      <c r="Y250" s="126"/>
      <c r="Z250" s="126"/>
      <c r="AA250" s="126"/>
      <c r="AB250" s="126"/>
      <c r="AC250" s="126"/>
      <c r="AD250" s="126"/>
      <c r="AE250" s="126"/>
      <c r="AF250" s="126"/>
      <c r="AG250" s="136"/>
      <c r="AH250" s="100"/>
      <c r="AL250" s="51"/>
      <c r="AM250" s="53" t="e">
        <f>(M250/I250)*100</f>
        <v>#DIV/0!</v>
      </c>
    </row>
    <row r="251" spans="1:39" ht="12.75" customHeight="1">
      <c r="A251" s="629"/>
      <c r="B251" s="631"/>
      <c r="C251" s="624" t="s">
        <v>1028</v>
      </c>
      <c r="D251" s="624"/>
      <c r="E251" s="398"/>
      <c r="F251" s="399"/>
      <c r="G251" s="172"/>
      <c r="H251" s="400">
        <v>0</v>
      </c>
      <c r="I251" s="401">
        <v>0</v>
      </c>
      <c r="J251" s="401"/>
      <c r="K251" s="401"/>
      <c r="L251" s="401">
        <v>0</v>
      </c>
      <c r="M251" s="401">
        <v>0</v>
      </c>
      <c r="N251" s="425"/>
      <c r="O251" s="95"/>
      <c r="P251" s="96"/>
      <c r="Q251" s="96"/>
      <c r="R251" s="96"/>
      <c r="S251" s="96"/>
      <c r="T251" s="96"/>
      <c r="U251" s="96"/>
      <c r="V251" s="96"/>
      <c r="W251" s="96"/>
      <c r="X251" s="96"/>
      <c r="Y251" s="96"/>
      <c r="Z251" s="96"/>
      <c r="AA251" s="96"/>
      <c r="AB251" s="96"/>
      <c r="AC251" s="96"/>
      <c r="AD251" s="96"/>
      <c r="AE251" s="96"/>
      <c r="AF251" s="138"/>
      <c r="AG251" s="133"/>
      <c r="AH251" s="100"/>
      <c r="AL251" s="51"/>
      <c r="AM251" s="53"/>
    </row>
    <row r="252" spans="1:39" ht="15" customHeight="1">
      <c r="A252" s="629"/>
      <c r="B252" s="631" t="s">
        <v>166</v>
      </c>
      <c r="C252" s="632"/>
      <c r="D252" s="632"/>
      <c r="E252" s="398"/>
      <c r="F252" s="399"/>
      <c r="G252" s="172"/>
      <c r="H252" s="400"/>
      <c r="I252" s="401"/>
      <c r="J252" s="401"/>
      <c r="K252" s="401"/>
      <c r="L252" s="401"/>
      <c r="M252" s="401"/>
      <c r="N252" s="634" t="s">
        <v>135</v>
      </c>
      <c r="O252" s="78" t="s">
        <v>50</v>
      </c>
      <c r="P252" s="79" t="s">
        <v>50</v>
      </c>
      <c r="Q252" s="79" t="s">
        <v>50</v>
      </c>
      <c r="R252" s="79" t="s">
        <v>50</v>
      </c>
      <c r="S252" s="79" t="s">
        <v>50</v>
      </c>
      <c r="T252" s="79" t="s">
        <v>50</v>
      </c>
      <c r="U252" s="79" t="s">
        <v>50</v>
      </c>
      <c r="V252" s="79" t="s">
        <v>50</v>
      </c>
      <c r="W252" s="79" t="s">
        <v>50</v>
      </c>
      <c r="X252" s="79" t="s">
        <v>50</v>
      </c>
      <c r="Y252" s="79" t="s">
        <v>50</v>
      </c>
      <c r="Z252" s="79" t="s">
        <v>50</v>
      </c>
      <c r="AA252" s="79" t="s">
        <v>50</v>
      </c>
      <c r="AB252" s="79" t="s">
        <v>50</v>
      </c>
      <c r="AC252" s="79" t="s">
        <v>50</v>
      </c>
      <c r="AD252" s="79" t="s">
        <v>50</v>
      </c>
      <c r="AE252" s="79" t="s">
        <v>50</v>
      </c>
      <c r="AF252" s="80" t="s">
        <v>50</v>
      </c>
      <c r="AG252" s="133"/>
      <c r="AH252" s="100"/>
      <c r="AL252" s="51"/>
      <c r="AM252" s="53"/>
    </row>
    <row r="253" spans="1:39" ht="12.75" customHeight="1">
      <c r="A253" s="629"/>
      <c r="B253" s="631"/>
      <c r="C253" s="624" t="s">
        <v>1025</v>
      </c>
      <c r="D253" s="624"/>
      <c r="E253" s="398">
        <f>SUM(E254:E256)</f>
        <v>10365.8</v>
      </c>
      <c r="F253" s="399"/>
      <c r="G253" s="172"/>
      <c r="H253" s="400">
        <f>H255</f>
        <v>9177</v>
      </c>
      <c r="I253" s="401">
        <f>SUM(I254:I256)</f>
        <v>10365.8</v>
      </c>
      <c r="J253" s="401">
        <f>SUM(J254:J256)</f>
        <v>0</v>
      </c>
      <c r="K253" s="401">
        <f>SUM(K254:K256)</f>
        <v>0</v>
      </c>
      <c r="L253" s="401">
        <f>SUM(L254:L256)</f>
        <v>10293.93764</v>
      </c>
      <c r="M253" s="401">
        <f>SUM(M254:M256)</f>
        <v>10293.93764</v>
      </c>
      <c r="N253" s="634"/>
      <c r="O253" s="83"/>
      <c r="P253" s="84"/>
      <c r="Q253" s="84"/>
      <c r="R253" s="84"/>
      <c r="S253" s="84"/>
      <c r="T253" s="84"/>
      <c r="U253" s="84"/>
      <c r="V253" s="84"/>
      <c r="W253" s="84"/>
      <c r="X253" s="84"/>
      <c r="Y253" s="84"/>
      <c r="Z253" s="84"/>
      <c r="AA253" s="84"/>
      <c r="AB253" s="84"/>
      <c r="AC253" s="84"/>
      <c r="AD253" s="84"/>
      <c r="AE253" s="84"/>
      <c r="AF253" s="85"/>
      <c r="AG253" s="133"/>
      <c r="AH253" s="100"/>
      <c r="AL253" s="51"/>
      <c r="AM253" s="53"/>
    </row>
    <row r="254" spans="1:39" ht="12.75" customHeight="1">
      <c r="A254" s="629"/>
      <c r="B254" s="631"/>
      <c r="C254" s="624" t="s">
        <v>1026</v>
      </c>
      <c r="D254" s="624"/>
      <c r="E254" s="398">
        <f>SUM(I254:K254)</f>
        <v>0</v>
      </c>
      <c r="F254" s="399"/>
      <c r="G254" s="172"/>
      <c r="H254" s="400">
        <v>0</v>
      </c>
      <c r="I254" s="401">
        <v>0</v>
      </c>
      <c r="J254" s="401"/>
      <c r="K254" s="401"/>
      <c r="L254" s="401">
        <v>0</v>
      </c>
      <c r="M254" s="401">
        <v>0</v>
      </c>
      <c r="N254" s="634"/>
      <c r="O254" s="83"/>
      <c r="P254" s="84"/>
      <c r="Q254" s="84"/>
      <c r="R254" s="84"/>
      <c r="S254" s="84"/>
      <c r="T254" s="84"/>
      <c r="U254" s="84"/>
      <c r="V254" s="84"/>
      <c r="W254" s="84"/>
      <c r="X254" s="84"/>
      <c r="Y254" s="84"/>
      <c r="Z254" s="84"/>
      <c r="AA254" s="84"/>
      <c r="AB254" s="84"/>
      <c r="AC254" s="84"/>
      <c r="AD254" s="84"/>
      <c r="AE254" s="84"/>
      <c r="AF254" s="85"/>
      <c r="AG254" s="133"/>
      <c r="AH254" s="100"/>
      <c r="AL254" s="51"/>
      <c r="AM254" s="53"/>
    </row>
    <row r="255" spans="1:39" ht="12.75" customHeight="1">
      <c r="A255" s="629"/>
      <c r="B255" s="631"/>
      <c r="C255" s="624" t="s">
        <v>1027</v>
      </c>
      <c r="D255" s="624"/>
      <c r="E255" s="398">
        <f>SUM(I255:K255)</f>
        <v>10365.8</v>
      </c>
      <c r="F255" s="399">
        <v>813</v>
      </c>
      <c r="G255" s="172" t="s">
        <v>1032</v>
      </c>
      <c r="H255" s="400">
        <v>9177</v>
      </c>
      <c r="I255" s="401">
        <v>10365.8</v>
      </c>
      <c r="J255" s="401"/>
      <c r="K255" s="401"/>
      <c r="L255" s="401">
        <v>10293.93764</v>
      </c>
      <c r="M255" s="401">
        <f>L255</f>
        <v>10293.93764</v>
      </c>
      <c r="N255" s="634"/>
      <c r="O255" s="83"/>
      <c r="P255" s="84"/>
      <c r="Q255" s="84"/>
      <c r="R255" s="84"/>
      <c r="S255" s="84"/>
      <c r="T255" s="84"/>
      <c r="U255" s="84"/>
      <c r="V255" s="84"/>
      <c r="W255" s="84"/>
      <c r="X255" s="84"/>
      <c r="Y255" s="84"/>
      <c r="Z255" s="84"/>
      <c r="AA255" s="84"/>
      <c r="AB255" s="84"/>
      <c r="AC255" s="84"/>
      <c r="AD255" s="84"/>
      <c r="AE255" s="84"/>
      <c r="AF255" s="85"/>
      <c r="AG255" s="133"/>
      <c r="AH255" s="100"/>
      <c r="AL255" s="51"/>
      <c r="AM255" s="53">
        <f>(M255/I255)*100</f>
        <v>99.30673599722164</v>
      </c>
    </row>
    <row r="256" spans="1:39" ht="12.75" customHeight="1">
      <c r="A256" s="629"/>
      <c r="B256" s="631"/>
      <c r="C256" s="624" t="s">
        <v>1028</v>
      </c>
      <c r="D256" s="624"/>
      <c r="E256" s="398">
        <f>SUM(I256:K256)</f>
        <v>0</v>
      </c>
      <c r="F256" s="399"/>
      <c r="G256" s="172"/>
      <c r="H256" s="400">
        <v>0</v>
      </c>
      <c r="I256" s="401">
        <v>0</v>
      </c>
      <c r="J256" s="401"/>
      <c r="K256" s="401"/>
      <c r="L256" s="401">
        <v>0</v>
      </c>
      <c r="M256" s="401">
        <v>0</v>
      </c>
      <c r="N256" s="634"/>
      <c r="O256" s="83"/>
      <c r="P256" s="84"/>
      <c r="Q256" s="84"/>
      <c r="R256" s="84"/>
      <c r="S256" s="84"/>
      <c r="T256" s="84"/>
      <c r="U256" s="84"/>
      <c r="V256" s="84"/>
      <c r="W256" s="84"/>
      <c r="X256" s="84"/>
      <c r="Y256" s="84"/>
      <c r="Z256" s="84"/>
      <c r="AA256" s="84"/>
      <c r="AB256" s="84"/>
      <c r="AC256" s="84"/>
      <c r="AD256" s="84"/>
      <c r="AE256" s="84"/>
      <c r="AF256" s="85"/>
      <c r="AG256" s="133"/>
      <c r="AH256" s="100"/>
      <c r="AL256" s="51"/>
      <c r="AM256" s="53"/>
    </row>
    <row r="257" spans="1:39" ht="6.75" customHeight="1">
      <c r="A257" s="629"/>
      <c r="B257" s="631" t="s">
        <v>170</v>
      </c>
      <c r="C257" s="632"/>
      <c r="D257" s="632"/>
      <c r="E257" s="398"/>
      <c r="F257" s="399"/>
      <c r="G257" s="172"/>
      <c r="H257" s="400"/>
      <c r="I257" s="401"/>
      <c r="J257" s="401"/>
      <c r="K257" s="401"/>
      <c r="L257" s="401"/>
      <c r="M257" s="401"/>
      <c r="N257" s="634" t="s">
        <v>171</v>
      </c>
      <c r="O257" s="78"/>
      <c r="P257" s="79"/>
      <c r="Q257" s="79"/>
      <c r="R257" s="79" t="s">
        <v>50</v>
      </c>
      <c r="S257" s="79" t="s">
        <v>50</v>
      </c>
      <c r="T257" s="79" t="s">
        <v>50</v>
      </c>
      <c r="U257" s="79"/>
      <c r="V257" s="79"/>
      <c r="W257" s="79" t="s">
        <v>50</v>
      </c>
      <c r="X257" s="79" t="s">
        <v>50</v>
      </c>
      <c r="Y257" s="79"/>
      <c r="Z257" s="79"/>
      <c r="AA257" s="79"/>
      <c r="AB257" s="79"/>
      <c r="AC257" s="79"/>
      <c r="AD257" s="79"/>
      <c r="AE257" s="79"/>
      <c r="AF257" s="80"/>
      <c r="AG257" s="133"/>
      <c r="AH257" s="100"/>
      <c r="AL257" s="51"/>
      <c r="AM257" s="53"/>
    </row>
    <row r="258" spans="1:39" ht="12.75" customHeight="1">
      <c r="A258" s="629"/>
      <c r="B258" s="631"/>
      <c r="C258" s="624" t="s">
        <v>1025</v>
      </c>
      <c r="D258" s="624"/>
      <c r="E258" s="398">
        <f aca="true" t="shared" si="26" ref="E258:M258">SUM(E259:E263)</f>
        <v>390</v>
      </c>
      <c r="F258" s="399"/>
      <c r="G258" s="172"/>
      <c r="H258" s="400">
        <v>0</v>
      </c>
      <c r="I258" s="401">
        <f t="shared" si="26"/>
        <v>390</v>
      </c>
      <c r="J258" s="401">
        <f t="shared" si="26"/>
        <v>0</v>
      </c>
      <c r="K258" s="401">
        <f t="shared" si="26"/>
        <v>0</v>
      </c>
      <c r="L258" s="401">
        <f t="shared" si="26"/>
        <v>390</v>
      </c>
      <c r="M258" s="401">
        <f t="shared" si="26"/>
        <v>390</v>
      </c>
      <c r="N258" s="634"/>
      <c r="O258" s="83"/>
      <c r="P258" s="84"/>
      <c r="Q258" s="84"/>
      <c r="R258" s="84"/>
      <c r="S258" s="84"/>
      <c r="T258" s="84"/>
      <c r="U258" s="84"/>
      <c r="V258" s="84"/>
      <c r="W258" s="84"/>
      <c r="X258" s="84"/>
      <c r="Y258" s="84"/>
      <c r="Z258" s="84"/>
      <c r="AA258" s="84"/>
      <c r="AB258" s="84"/>
      <c r="AC258" s="84"/>
      <c r="AD258" s="84"/>
      <c r="AE258" s="84"/>
      <c r="AF258" s="85"/>
      <c r="AG258" s="133"/>
      <c r="AH258" s="100"/>
      <c r="AL258" s="51"/>
      <c r="AM258" s="53"/>
    </row>
    <row r="259" spans="1:39" ht="12.75" customHeight="1">
      <c r="A259" s="629"/>
      <c r="B259" s="631"/>
      <c r="C259" s="624" t="s">
        <v>1026</v>
      </c>
      <c r="D259" s="624"/>
      <c r="E259" s="398">
        <f>SUM(I259:K259)</f>
        <v>0</v>
      </c>
      <c r="F259" s="399"/>
      <c r="G259" s="172"/>
      <c r="H259" s="400">
        <v>0</v>
      </c>
      <c r="I259" s="401">
        <v>0</v>
      </c>
      <c r="J259" s="401"/>
      <c r="K259" s="401"/>
      <c r="L259" s="401">
        <v>0</v>
      </c>
      <c r="M259" s="401">
        <v>0</v>
      </c>
      <c r="N259" s="634"/>
      <c r="O259" s="83"/>
      <c r="P259" s="84"/>
      <c r="Q259" s="84"/>
      <c r="R259" s="84"/>
      <c r="S259" s="84"/>
      <c r="T259" s="84"/>
      <c r="U259" s="84"/>
      <c r="V259" s="84"/>
      <c r="W259" s="84"/>
      <c r="X259" s="84"/>
      <c r="Y259" s="84"/>
      <c r="Z259" s="84"/>
      <c r="AA259" s="84"/>
      <c r="AB259" s="84"/>
      <c r="AC259" s="84"/>
      <c r="AD259" s="84"/>
      <c r="AE259" s="84"/>
      <c r="AF259" s="85"/>
      <c r="AG259" s="133"/>
      <c r="AH259" s="100"/>
      <c r="AL259" s="51"/>
      <c r="AM259" s="53"/>
    </row>
    <row r="260" spans="1:39" ht="12.75" customHeight="1">
      <c r="A260" s="629"/>
      <c r="B260" s="631"/>
      <c r="C260" s="624" t="s">
        <v>1027</v>
      </c>
      <c r="D260" s="624"/>
      <c r="E260" s="398">
        <f>SUM(I260:K260)</f>
        <v>390</v>
      </c>
      <c r="F260" s="399">
        <v>813</v>
      </c>
      <c r="G260" s="172" t="s">
        <v>1032</v>
      </c>
      <c r="H260" s="400">
        <v>0</v>
      </c>
      <c r="I260" s="401">
        <v>390</v>
      </c>
      <c r="J260" s="401"/>
      <c r="K260" s="401"/>
      <c r="L260" s="401">
        <v>390</v>
      </c>
      <c r="M260" s="401">
        <v>390</v>
      </c>
      <c r="N260" s="634"/>
      <c r="O260" s="83"/>
      <c r="P260" s="84"/>
      <c r="Q260" s="84"/>
      <c r="R260" s="84"/>
      <c r="S260" s="84"/>
      <c r="T260" s="84"/>
      <c r="U260" s="84"/>
      <c r="V260" s="84"/>
      <c r="W260" s="84"/>
      <c r="X260" s="84"/>
      <c r="Y260" s="84"/>
      <c r="Z260" s="84"/>
      <c r="AA260" s="84"/>
      <c r="AB260" s="84"/>
      <c r="AC260" s="84"/>
      <c r="AD260" s="84"/>
      <c r="AE260" s="84"/>
      <c r="AF260" s="85"/>
      <c r="AG260" s="133"/>
      <c r="AH260" s="100"/>
      <c r="AL260" s="51"/>
      <c r="AM260" s="53">
        <f>(M260/I260)*100</f>
        <v>100</v>
      </c>
    </row>
    <row r="261" spans="1:39" ht="12.75" customHeight="1">
      <c r="A261" s="629"/>
      <c r="B261" s="631"/>
      <c r="C261" s="624" t="s">
        <v>1028</v>
      </c>
      <c r="D261" s="624"/>
      <c r="E261" s="398">
        <f>SUM(I261:K261)</f>
        <v>0</v>
      </c>
      <c r="F261" s="399"/>
      <c r="G261" s="172"/>
      <c r="H261" s="400">
        <v>0</v>
      </c>
      <c r="I261" s="401">
        <v>0</v>
      </c>
      <c r="J261" s="401"/>
      <c r="K261" s="401"/>
      <c r="L261" s="401">
        <v>0</v>
      </c>
      <c r="M261" s="401">
        <v>0</v>
      </c>
      <c r="N261" s="634"/>
      <c r="O261" s="83"/>
      <c r="P261" s="84"/>
      <c r="Q261" s="84"/>
      <c r="R261" s="84"/>
      <c r="S261" s="84"/>
      <c r="T261" s="84"/>
      <c r="U261" s="84"/>
      <c r="V261" s="84"/>
      <c r="W261" s="84"/>
      <c r="X261" s="84"/>
      <c r="Y261" s="84"/>
      <c r="Z261" s="84"/>
      <c r="AA261" s="84"/>
      <c r="AB261" s="84"/>
      <c r="AC261" s="84"/>
      <c r="AD261" s="84"/>
      <c r="AE261" s="84"/>
      <c r="AF261" s="85"/>
      <c r="AG261" s="133"/>
      <c r="AH261" s="100"/>
      <c r="AL261" s="51"/>
      <c r="AM261" s="53"/>
    </row>
    <row r="262" spans="1:39" ht="12.75" customHeight="1" hidden="1">
      <c r="A262" s="629"/>
      <c r="B262" s="631"/>
      <c r="C262" s="639"/>
      <c r="D262" s="639"/>
      <c r="E262" s="398">
        <f>SUM(I262:K262)</f>
        <v>0</v>
      </c>
      <c r="F262" s="399"/>
      <c r="G262" s="172"/>
      <c r="H262" s="400"/>
      <c r="I262" s="401"/>
      <c r="J262" s="401"/>
      <c r="K262" s="401"/>
      <c r="L262" s="401"/>
      <c r="M262" s="401"/>
      <c r="N262" s="417"/>
      <c r="O262" s="83"/>
      <c r="P262" s="84"/>
      <c r="Q262" s="84"/>
      <c r="R262" s="84"/>
      <c r="S262" s="84"/>
      <c r="T262" s="84"/>
      <c r="U262" s="84"/>
      <c r="V262" s="84"/>
      <c r="W262" s="84"/>
      <c r="X262" s="84"/>
      <c r="Y262" s="84"/>
      <c r="Z262" s="84"/>
      <c r="AA262" s="84"/>
      <c r="AB262" s="84"/>
      <c r="AC262" s="84"/>
      <c r="AD262" s="84"/>
      <c r="AE262" s="84"/>
      <c r="AF262" s="85"/>
      <c r="AG262" s="133"/>
      <c r="AH262" s="100"/>
      <c r="AL262" s="51"/>
      <c r="AM262" s="53"/>
    </row>
    <row r="263" spans="1:39" ht="12.75" customHeight="1" hidden="1">
      <c r="A263" s="629"/>
      <c r="B263" s="631"/>
      <c r="C263" s="639"/>
      <c r="D263" s="639"/>
      <c r="E263" s="398">
        <f>SUM(I263:K263)</f>
        <v>0</v>
      </c>
      <c r="F263" s="399"/>
      <c r="G263" s="172"/>
      <c r="H263" s="400"/>
      <c r="I263" s="401"/>
      <c r="J263" s="401"/>
      <c r="K263" s="401"/>
      <c r="L263" s="401"/>
      <c r="M263" s="401"/>
      <c r="N263" s="418"/>
      <c r="O263" s="86"/>
      <c r="P263" s="87"/>
      <c r="Q263" s="87"/>
      <c r="R263" s="87"/>
      <c r="S263" s="87"/>
      <c r="T263" s="87"/>
      <c r="U263" s="87"/>
      <c r="V263" s="87"/>
      <c r="W263" s="87"/>
      <c r="X263" s="87"/>
      <c r="Y263" s="87"/>
      <c r="Z263" s="87"/>
      <c r="AA263" s="87"/>
      <c r="AB263" s="87"/>
      <c r="AC263" s="87"/>
      <c r="AD263" s="87"/>
      <c r="AE263" s="87"/>
      <c r="AF263" s="88"/>
      <c r="AG263" s="133"/>
      <c r="AH263" s="100"/>
      <c r="AL263" s="51"/>
      <c r="AM263" s="53"/>
    </row>
    <row r="264" spans="1:39" ht="5.25" customHeight="1">
      <c r="A264" s="629"/>
      <c r="B264" s="631" t="s">
        <v>175</v>
      </c>
      <c r="C264" s="632"/>
      <c r="D264" s="632"/>
      <c r="E264" s="398"/>
      <c r="F264" s="399"/>
      <c r="G264" s="172"/>
      <c r="H264" s="400"/>
      <c r="I264" s="401"/>
      <c r="J264" s="401"/>
      <c r="K264" s="401"/>
      <c r="L264" s="401"/>
      <c r="M264" s="401"/>
      <c r="N264" s="634" t="s">
        <v>171</v>
      </c>
      <c r="O264" s="78"/>
      <c r="P264" s="79"/>
      <c r="Q264" s="79"/>
      <c r="R264" s="79" t="s">
        <v>50</v>
      </c>
      <c r="S264" s="79" t="s">
        <v>50</v>
      </c>
      <c r="T264" s="79" t="s">
        <v>50</v>
      </c>
      <c r="U264" s="79"/>
      <c r="V264" s="79"/>
      <c r="W264" s="79" t="s">
        <v>50</v>
      </c>
      <c r="X264" s="79" t="s">
        <v>50</v>
      </c>
      <c r="Y264" s="79"/>
      <c r="Z264" s="79"/>
      <c r="AA264" s="79"/>
      <c r="AB264" s="79"/>
      <c r="AC264" s="79"/>
      <c r="AD264" s="79"/>
      <c r="AE264" s="79"/>
      <c r="AF264" s="80"/>
      <c r="AG264" s="133"/>
      <c r="AH264" s="100"/>
      <c r="AL264" s="51"/>
      <c r="AM264" s="53"/>
    </row>
    <row r="265" spans="1:39" ht="12.75" customHeight="1">
      <c r="A265" s="629"/>
      <c r="B265" s="631"/>
      <c r="C265" s="624" t="s">
        <v>1025</v>
      </c>
      <c r="D265" s="624"/>
      <c r="E265" s="398">
        <f>SUM(E266:E281)</f>
        <v>16598.13568</v>
      </c>
      <c r="F265" s="399"/>
      <c r="G265" s="172"/>
      <c r="H265" s="400">
        <v>0</v>
      </c>
      <c r="I265" s="401">
        <f>SUM(I266:I268)</f>
        <v>185</v>
      </c>
      <c r="J265" s="401">
        <f>SUM(J266:J268)</f>
        <v>0</v>
      </c>
      <c r="K265" s="401">
        <f>SUM(K266:K268)</f>
        <v>0</v>
      </c>
      <c r="L265" s="401">
        <f>SUM(L266:L268)</f>
        <v>185</v>
      </c>
      <c r="M265" s="401">
        <f>SUM(M266:M268)</f>
        <v>185</v>
      </c>
      <c r="N265" s="634"/>
      <c r="O265" s="83"/>
      <c r="P265" s="84"/>
      <c r="Q265" s="84"/>
      <c r="R265" s="84"/>
      <c r="S265" s="84"/>
      <c r="T265" s="84"/>
      <c r="U265" s="84"/>
      <c r="V265" s="84"/>
      <c r="W265" s="84"/>
      <c r="X265" s="84"/>
      <c r="Y265" s="84"/>
      <c r="Z265" s="84"/>
      <c r="AA265" s="84"/>
      <c r="AB265" s="84"/>
      <c r="AC265" s="84"/>
      <c r="AD265" s="84"/>
      <c r="AE265" s="84"/>
      <c r="AF265" s="85"/>
      <c r="AG265" s="133"/>
      <c r="AH265" s="100"/>
      <c r="AL265" s="51"/>
      <c r="AM265" s="53"/>
    </row>
    <row r="266" spans="1:39" ht="12.75" customHeight="1">
      <c r="A266" s="629"/>
      <c r="B266" s="631"/>
      <c r="C266" s="624" t="s">
        <v>1026</v>
      </c>
      <c r="D266" s="624"/>
      <c r="E266" s="398">
        <f>SUM(I266:K266)</f>
        <v>0</v>
      </c>
      <c r="F266" s="399"/>
      <c r="G266" s="172"/>
      <c r="H266" s="400">
        <v>0</v>
      </c>
      <c r="I266" s="401">
        <v>0</v>
      </c>
      <c r="J266" s="401"/>
      <c r="K266" s="401"/>
      <c r="L266" s="401">
        <v>0</v>
      </c>
      <c r="M266" s="401">
        <v>0</v>
      </c>
      <c r="N266" s="634"/>
      <c r="O266" s="83"/>
      <c r="P266" s="84"/>
      <c r="Q266" s="84"/>
      <c r="R266" s="84"/>
      <c r="S266" s="84"/>
      <c r="T266" s="84"/>
      <c r="U266" s="84"/>
      <c r="V266" s="84"/>
      <c r="W266" s="84"/>
      <c r="X266" s="84"/>
      <c r="Y266" s="84"/>
      <c r="Z266" s="84"/>
      <c r="AA266" s="84"/>
      <c r="AB266" s="84"/>
      <c r="AC266" s="84"/>
      <c r="AD266" s="84"/>
      <c r="AE266" s="84"/>
      <c r="AF266" s="85"/>
      <c r="AG266" s="133"/>
      <c r="AH266" s="100"/>
      <c r="AL266" s="51"/>
      <c r="AM266" s="53"/>
    </row>
    <row r="267" spans="1:39" ht="13.5" customHeight="1">
      <c r="A267" s="629"/>
      <c r="B267" s="631"/>
      <c r="C267" s="624" t="s">
        <v>1027</v>
      </c>
      <c r="D267" s="624"/>
      <c r="E267" s="398">
        <f>SUM(I267:K267)</f>
        <v>185</v>
      </c>
      <c r="F267" s="399">
        <v>813</v>
      </c>
      <c r="G267" s="172" t="s">
        <v>1032</v>
      </c>
      <c r="H267" s="400">
        <v>0</v>
      </c>
      <c r="I267" s="401">
        <v>185</v>
      </c>
      <c r="J267" s="401"/>
      <c r="K267" s="401"/>
      <c r="L267" s="401">
        <v>185</v>
      </c>
      <c r="M267" s="401">
        <v>185</v>
      </c>
      <c r="N267" s="634"/>
      <c r="O267" s="83"/>
      <c r="P267" s="84"/>
      <c r="Q267" s="84"/>
      <c r="R267" s="84"/>
      <c r="S267" s="84"/>
      <c r="T267" s="84"/>
      <c r="U267" s="84"/>
      <c r="V267" s="84"/>
      <c r="W267" s="84"/>
      <c r="X267" s="84"/>
      <c r="Y267" s="84"/>
      <c r="Z267" s="84"/>
      <c r="AA267" s="84"/>
      <c r="AB267" s="84"/>
      <c r="AC267" s="84"/>
      <c r="AD267" s="84"/>
      <c r="AE267" s="84"/>
      <c r="AF267" s="85"/>
      <c r="AG267" s="133"/>
      <c r="AH267" s="100"/>
      <c r="AL267" s="51"/>
      <c r="AM267" s="53">
        <f>(M267/I267)*100</f>
        <v>100</v>
      </c>
    </row>
    <row r="268" spans="1:39" ht="13.5" customHeight="1">
      <c r="A268" s="629"/>
      <c r="B268" s="631"/>
      <c r="C268" s="624" t="s">
        <v>1028</v>
      </c>
      <c r="D268" s="624"/>
      <c r="E268" s="398">
        <f>SUM(I268:K268)</f>
        <v>0</v>
      </c>
      <c r="F268" s="399"/>
      <c r="G268" s="172"/>
      <c r="H268" s="400">
        <v>0</v>
      </c>
      <c r="I268" s="401">
        <v>0</v>
      </c>
      <c r="J268" s="401"/>
      <c r="K268" s="401"/>
      <c r="L268" s="401">
        <v>0</v>
      </c>
      <c r="M268" s="401">
        <v>0</v>
      </c>
      <c r="N268" s="634"/>
      <c r="O268" s="83"/>
      <c r="P268" s="84"/>
      <c r="Q268" s="84"/>
      <c r="R268" s="84"/>
      <c r="S268" s="84"/>
      <c r="T268" s="84"/>
      <c r="U268" s="84"/>
      <c r="V268" s="84"/>
      <c r="W268" s="84"/>
      <c r="X268" s="84"/>
      <c r="Y268" s="84"/>
      <c r="Z268" s="84"/>
      <c r="AA268" s="84"/>
      <c r="AB268" s="84"/>
      <c r="AC268" s="84"/>
      <c r="AD268" s="84"/>
      <c r="AE268" s="84"/>
      <c r="AF268" s="85"/>
      <c r="AG268" s="133"/>
      <c r="AH268" s="100"/>
      <c r="AL268" s="51"/>
      <c r="AM268" s="53"/>
    </row>
    <row r="269" spans="1:39" ht="12.75" customHeight="1">
      <c r="A269" s="629"/>
      <c r="B269" s="631" t="s">
        <v>1034</v>
      </c>
      <c r="C269" s="624" t="s">
        <v>1025</v>
      </c>
      <c r="D269" s="624"/>
      <c r="E269" s="398">
        <f>SUM(E270:E286)</f>
        <v>15582.44664</v>
      </c>
      <c r="F269" s="399"/>
      <c r="G269" s="172"/>
      <c r="H269" s="400">
        <v>0</v>
      </c>
      <c r="I269" s="401">
        <f>SUM(I270:I272)</f>
        <v>830.68904</v>
      </c>
      <c r="J269" s="401">
        <f>SUM(J270:J272)</f>
        <v>0</v>
      </c>
      <c r="K269" s="401">
        <f>SUM(K270:K272)</f>
        <v>0</v>
      </c>
      <c r="L269" s="401">
        <f>SUM(L270:L272)</f>
        <v>830.68904</v>
      </c>
      <c r="M269" s="401">
        <f>SUM(M270:M272)</f>
        <v>830.68904</v>
      </c>
      <c r="N269" s="634"/>
      <c r="O269" s="83"/>
      <c r="P269" s="84"/>
      <c r="Q269" s="84"/>
      <c r="R269" s="84"/>
      <c r="S269" s="84"/>
      <c r="T269" s="84"/>
      <c r="U269" s="84"/>
      <c r="V269" s="84"/>
      <c r="W269" s="84"/>
      <c r="X269" s="84"/>
      <c r="Y269" s="84"/>
      <c r="Z269" s="84"/>
      <c r="AA269" s="84"/>
      <c r="AB269" s="84"/>
      <c r="AC269" s="84"/>
      <c r="AD269" s="84"/>
      <c r="AE269" s="84"/>
      <c r="AF269" s="85"/>
      <c r="AG269" s="133"/>
      <c r="AH269" s="100"/>
      <c r="AL269" s="51"/>
      <c r="AM269" s="53"/>
    </row>
    <row r="270" spans="1:39" ht="12.75" customHeight="1">
      <c r="A270" s="629"/>
      <c r="B270" s="631"/>
      <c r="C270" s="624" t="s">
        <v>1026</v>
      </c>
      <c r="D270" s="624"/>
      <c r="E270" s="398">
        <f>SUM(I270:K270)</f>
        <v>0</v>
      </c>
      <c r="F270" s="399"/>
      <c r="G270" s="172"/>
      <c r="H270" s="400">
        <v>0</v>
      </c>
      <c r="I270" s="401">
        <v>0</v>
      </c>
      <c r="J270" s="401"/>
      <c r="K270" s="401"/>
      <c r="L270" s="401">
        <v>0</v>
      </c>
      <c r="M270" s="401">
        <v>0</v>
      </c>
      <c r="N270" s="634"/>
      <c r="O270" s="83"/>
      <c r="P270" s="84"/>
      <c r="Q270" s="84"/>
      <c r="R270" s="84"/>
      <c r="S270" s="84"/>
      <c r="T270" s="84"/>
      <c r="U270" s="84"/>
      <c r="V270" s="84"/>
      <c r="W270" s="84"/>
      <c r="X270" s="84"/>
      <c r="Y270" s="84"/>
      <c r="Z270" s="84"/>
      <c r="AA270" s="84"/>
      <c r="AB270" s="84"/>
      <c r="AC270" s="84"/>
      <c r="AD270" s="84"/>
      <c r="AE270" s="84"/>
      <c r="AF270" s="85"/>
      <c r="AG270" s="133"/>
      <c r="AH270" s="100"/>
      <c r="AL270" s="51"/>
      <c r="AM270" s="53"/>
    </row>
    <row r="271" spans="1:39" ht="12.75" customHeight="1">
      <c r="A271" s="629"/>
      <c r="B271" s="631"/>
      <c r="C271" s="624" t="s">
        <v>1027</v>
      </c>
      <c r="D271" s="624"/>
      <c r="E271" s="398">
        <f>SUM(I271:K271)</f>
        <v>830.68904</v>
      </c>
      <c r="F271" s="399">
        <v>813</v>
      </c>
      <c r="G271" s="172" t="s">
        <v>1032</v>
      </c>
      <c r="H271" s="400">
        <v>0</v>
      </c>
      <c r="I271" s="401">
        <v>830.68904</v>
      </c>
      <c r="J271" s="401"/>
      <c r="K271" s="401"/>
      <c r="L271" s="401">
        <v>830.68904</v>
      </c>
      <c r="M271" s="401">
        <v>830.68904</v>
      </c>
      <c r="N271" s="634"/>
      <c r="O271" s="83"/>
      <c r="P271" s="84"/>
      <c r="Q271" s="84"/>
      <c r="R271" s="84"/>
      <c r="S271" s="84"/>
      <c r="T271" s="84"/>
      <c r="U271" s="84"/>
      <c r="V271" s="84"/>
      <c r="W271" s="84"/>
      <c r="X271" s="84"/>
      <c r="Y271" s="84"/>
      <c r="Z271" s="84"/>
      <c r="AA271" s="84"/>
      <c r="AB271" s="84"/>
      <c r="AC271" s="84"/>
      <c r="AD271" s="84"/>
      <c r="AE271" s="84"/>
      <c r="AF271" s="85"/>
      <c r="AG271" s="133"/>
      <c r="AH271" s="100"/>
      <c r="AL271" s="51"/>
      <c r="AM271" s="53">
        <f>(M271/I271)*100</f>
        <v>100</v>
      </c>
    </row>
    <row r="272" spans="1:39" ht="12" customHeight="1">
      <c r="A272" s="629"/>
      <c r="B272" s="631"/>
      <c r="C272" s="624" t="s">
        <v>1028</v>
      </c>
      <c r="D272" s="624"/>
      <c r="E272" s="398">
        <f>SUM(I272:K272)</f>
        <v>0</v>
      </c>
      <c r="F272" s="399"/>
      <c r="G272" s="172"/>
      <c r="H272" s="400">
        <v>0</v>
      </c>
      <c r="I272" s="401">
        <v>0</v>
      </c>
      <c r="J272" s="401"/>
      <c r="K272" s="401"/>
      <c r="L272" s="401">
        <v>0</v>
      </c>
      <c r="M272" s="401">
        <v>0</v>
      </c>
      <c r="N272" s="634"/>
      <c r="O272" s="83"/>
      <c r="P272" s="84"/>
      <c r="Q272" s="84"/>
      <c r="R272" s="84"/>
      <c r="S272" s="84"/>
      <c r="T272" s="84"/>
      <c r="U272" s="84"/>
      <c r="V272" s="84"/>
      <c r="W272" s="84"/>
      <c r="X272" s="84"/>
      <c r="Y272" s="84"/>
      <c r="Z272" s="84"/>
      <c r="AA272" s="84"/>
      <c r="AB272" s="84"/>
      <c r="AC272" s="84"/>
      <c r="AD272" s="84"/>
      <c r="AE272" s="84"/>
      <c r="AF272" s="85"/>
      <c r="AG272" s="133"/>
      <c r="AH272" s="100"/>
      <c r="AL272" s="51"/>
      <c r="AM272" s="53"/>
    </row>
    <row r="273" spans="1:39" ht="12" customHeight="1">
      <c r="A273" s="629"/>
      <c r="B273" s="631" t="s">
        <v>182</v>
      </c>
      <c r="C273" s="624" t="s">
        <v>1025</v>
      </c>
      <c r="D273" s="624"/>
      <c r="E273" s="398"/>
      <c r="F273" s="399"/>
      <c r="G273" s="172"/>
      <c r="H273" s="400">
        <v>0</v>
      </c>
      <c r="I273" s="401">
        <f>I274+I275+I276</f>
        <v>10729.82778</v>
      </c>
      <c r="J273" s="401">
        <f>J274+J275+J276</f>
        <v>0</v>
      </c>
      <c r="K273" s="401">
        <f>K274+K275+K276</f>
        <v>0</v>
      </c>
      <c r="L273" s="401">
        <f>L274+L275+L276</f>
        <v>10729.82778</v>
      </c>
      <c r="M273" s="401">
        <f>M274+M275+M276</f>
        <v>10729.82778</v>
      </c>
      <c r="N273" s="413"/>
      <c r="O273" s="116"/>
      <c r="P273" s="117"/>
      <c r="Q273" s="117"/>
      <c r="R273" s="117"/>
      <c r="S273" s="117"/>
      <c r="T273" s="117"/>
      <c r="U273" s="117"/>
      <c r="V273" s="117"/>
      <c r="W273" s="117"/>
      <c r="X273" s="117"/>
      <c r="Y273" s="117"/>
      <c r="Z273" s="117"/>
      <c r="AA273" s="117"/>
      <c r="AB273" s="117"/>
      <c r="AC273" s="117"/>
      <c r="AD273" s="117"/>
      <c r="AE273" s="117"/>
      <c r="AF273" s="118"/>
      <c r="AG273" s="133"/>
      <c r="AH273" s="100"/>
      <c r="AL273" s="51"/>
      <c r="AM273" s="53"/>
    </row>
    <row r="274" spans="1:39" ht="12" customHeight="1">
      <c r="A274" s="629"/>
      <c r="B274" s="631"/>
      <c r="C274" s="624" t="s">
        <v>1026</v>
      </c>
      <c r="D274" s="624"/>
      <c r="E274" s="398"/>
      <c r="F274" s="399"/>
      <c r="G274" s="172"/>
      <c r="H274" s="400">
        <v>0</v>
      </c>
      <c r="I274" s="401">
        <v>0</v>
      </c>
      <c r="J274" s="401"/>
      <c r="K274" s="401"/>
      <c r="L274" s="401">
        <v>0</v>
      </c>
      <c r="M274" s="401">
        <v>0</v>
      </c>
      <c r="N274" s="413"/>
      <c r="O274" s="116"/>
      <c r="P274" s="117"/>
      <c r="Q274" s="117"/>
      <c r="R274" s="117"/>
      <c r="S274" s="117"/>
      <c r="T274" s="117"/>
      <c r="U274" s="117"/>
      <c r="V274" s="117"/>
      <c r="W274" s="117"/>
      <c r="X274" s="117"/>
      <c r="Y274" s="117"/>
      <c r="Z274" s="117"/>
      <c r="AA274" s="117"/>
      <c r="AB274" s="117"/>
      <c r="AC274" s="117"/>
      <c r="AD274" s="117"/>
      <c r="AE274" s="117"/>
      <c r="AF274" s="118"/>
      <c r="AG274" s="133"/>
      <c r="AH274" s="100"/>
      <c r="AL274" s="51"/>
      <c r="AM274" s="53"/>
    </row>
    <row r="275" spans="1:39" ht="12" customHeight="1">
      <c r="A275" s="629"/>
      <c r="B275" s="631"/>
      <c r="C275" s="624" t="s">
        <v>1027</v>
      </c>
      <c r="D275" s="624"/>
      <c r="E275" s="398"/>
      <c r="F275" s="399">
        <v>813</v>
      </c>
      <c r="G275" s="172" t="s">
        <v>1032</v>
      </c>
      <c r="H275" s="400">
        <v>0</v>
      </c>
      <c r="I275" s="401">
        <v>10729.82778</v>
      </c>
      <c r="J275" s="401"/>
      <c r="K275" s="401"/>
      <c r="L275" s="401">
        <v>10729.82778</v>
      </c>
      <c r="M275" s="401">
        <f>L275</f>
        <v>10729.82778</v>
      </c>
      <c r="N275" s="413"/>
      <c r="O275" s="116"/>
      <c r="P275" s="117"/>
      <c r="Q275" s="117"/>
      <c r="R275" s="117"/>
      <c r="S275" s="117"/>
      <c r="T275" s="117"/>
      <c r="U275" s="117"/>
      <c r="V275" s="117"/>
      <c r="W275" s="117"/>
      <c r="X275" s="117"/>
      <c r="Y275" s="117"/>
      <c r="Z275" s="117"/>
      <c r="AA275" s="117"/>
      <c r="AB275" s="117"/>
      <c r="AC275" s="117"/>
      <c r="AD275" s="117"/>
      <c r="AE275" s="117"/>
      <c r="AF275" s="118"/>
      <c r="AG275" s="133"/>
      <c r="AH275" s="100"/>
      <c r="AL275" s="51"/>
      <c r="AM275" s="53"/>
    </row>
    <row r="276" spans="1:39" ht="62.25" customHeight="1">
      <c r="A276" s="629"/>
      <c r="B276" s="631"/>
      <c r="C276" s="624" t="s">
        <v>1028</v>
      </c>
      <c r="D276" s="624"/>
      <c r="E276" s="398"/>
      <c r="F276" s="399"/>
      <c r="G276" s="172"/>
      <c r="H276" s="400">
        <v>0</v>
      </c>
      <c r="I276" s="401">
        <v>0</v>
      </c>
      <c r="J276" s="401"/>
      <c r="K276" s="401"/>
      <c r="L276" s="401">
        <v>0</v>
      </c>
      <c r="M276" s="401">
        <v>0</v>
      </c>
      <c r="N276" s="413"/>
      <c r="O276" s="116"/>
      <c r="P276" s="117"/>
      <c r="Q276" s="117"/>
      <c r="R276" s="117"/>
      <c r="S276" s="117"/>
      <c r="T276" s="117"/>
      <c r="U276" s="117"/>
      <c r="V276" s="117"/>
      <c r="W276" s="117"/>
      <c r="X276" s="117"/>
      <c r="Y276" s="117"/>
      <c r="Z276" s="117"/>
      <c r="AA276" s="117"/>
      <c r="AB276" s="117"/>
      <c r="AC276" s="117"/>
      <c r="AD276" s="117"/>
      <c r="AE276" s="117"/>
      <c r="AF276" s="118"/>
      <c r="AG276" s="133"/>
      <c r="AH276" s="100"/>
      <c r="AL276" s="51"/>
      <c r="AM276" s="53"/>
    </row>
    <row r="277" spans="1:39" ht="12" customHeight="1">
      <c r="A277" s="629"/>
      <c r="B277" s="631" t="s">
        <v>185</v>
      </c>
      <c r="C277" s="624" t="s">
        <v>1025</v>
      </c>
      <c r="D277" s="624"/>
      <c r="E277" s="398"/>
      <c r="F277" s="399"/>
      <c r="G277" s="172"/>
      <c r="H277" s="400">
        <v>0</v>
      </c>
      <c r="I277" s="401">
        <f>I278+I279+I280</f>
        <v>319.32</v>
      </c>
      <c r="J277" s="401">
        <f>J278+J279+J280</f>
        <v>0</v>
      </c>
      <c r="K277" s="401">
        <f>K278+K279+K280</f>
        <v>0</v>
      </c>
      <c r="L277" s="401">
        <f>L278+L279+L280</f>
        <v>319.32</v>
      </c>
      <c r="M277" s="401">
        <f>M278+M279+M280</f>
        <v>319.32</v>
      </c>
      <c r="N277" s="413"/>
      <c r="O277" s="116"/>
      <c r="P277" s="117"/>
      <c r="Q277" s="117"/>
      <c r="R277" s="117"/>
      <c r="S277" s="117"/>
      <c r="T277" s="117"/>
      <c r="U277" s="117"/>
      <c r="V277" s="117"/>
      <c r="W277" s="117"/>
      <c r="X277" s="117"/>
      <c r="Y277" s="117"/>
      <c r="Z277" s="117"/>
      <c r="AA277" s="117"/>
      <c r="AB277" s="117"/>
      <c r="AC277" s="117"/>
      <c r="AD277" s="117"/>
      <c r="AE277" s="117"/>
      <c r="AF277" s="118"/>
      <c r="AG277" s="133"/>
      <c r="AH277" s="100"/>
      <c r="AL277" s="51"/>
      <c r="AM277" s="53"/>
    </row>
    <row r="278" spans="1:39" ht="12" customHeight="1">
      <c r="A278" s="629"/>
      <c r="B278" s="631"/>
      <c r="C278" s="624" t="s">
        <v>1026</v>
      </c>
      <c r="D278" s="624"/>
      <c r="E278" s="398"/>
      <c r="F278" s="399"/>
      <c r="G278" s="172"/>
      <c r="H278" s="400">
        <v>0</v>
      </c>
      <c r="I278" s="401">
        <v>0</v>
      </c>
      <c r="J278" s="401"/>
      <c r="K278" s="401"/>
      <c r="L278" s="401">
        <v>0</v>
      </c>
      <c r="M278" s="401">
        <v>0</v>
      </c>
      <c r="N278" s="413"/>
      <c r="O278" s="116"/>
      <c r="P278" s="117"/>
      <c r="Q278" s="117"/>
      <c r="R278" s="117"/>
      <c r="S278" s="117"/>
      <c r="T278" s="117"/>
      <c r="U278" s="117"/>
      <c r="V278" s="117"/>
      <c r="W278" s="117"/>
      <c r="X278" s="117"/>
      <c r="Y278" s="117"/>
      <c r="Z278" s="117"/>
      <c r="AA278" s="117"/>
      <c r="AB278" s="117"/>
      <c r="AC278" s="117"/>
      <c r="AD278" s="117"/>
      <c r="AE278" s="117"/>
      <c r="AF278" s="118"/>
      <c r="AG278" s="133"/>
      <c r="AH278" s="100"/>
      <c r="AL278" s="51"/>
      <c r="AM278" s="53"/>
    </row>
    <row r="279" spans="1:39" ht="12" customHeight="1">
      <c r="A279" s="629"/>
      <c r="B279" s="631"/>
      <c r="C279" s="624" t="s">
        <v>1027</v>
      </c>
      <c r="D279" s="624"/>
      <c r="E279" s="398"/>
      <c r="F279" s="399">
        <v>813</v>
      </c>
      <c r="G279" s="172" t="s">
        <v>1032</v>
      </c>
      <c r="H279" s="400">
        <v>0</v>
      </c>
      <c r="I279" s="401">
        <v>319.32</v>
      </c>
      <c r="J279" s="401"/>
      <c r="K279" s="401"/>
      <c r="L279" s="401">
        <v>319.32</v>
      </c>
      <c r="M279" s="401">
        <f>L279</f>
        <v>319.32</v>
      </c>
      <c r="N279" s="413"/>
      <c r="O279" s="116"/>
      <c r="P279" s="117"/>
      <c r="Q279" s="117"/>
      <c r="R279" s="117"/>
      <c r="S279" s="117"/>
      <c r="T279" s="117"/>
      <c r="U279" s="117"/>
      <c r="V279" s="117"/>
      <c r="W279" s="117"/>
      <c r="X279" s="117"/>
      <c r="Y279" s="117"/>
      <c r="Z279" s="117"/>
      <c r="AA279" s="117"/>
      <c r="AB279" s="117"/>
      <c r="AC279" s="117"/>
      <c r="AD279" s="117"/>
      <c r="AE279" s="117"/>
      <c r="AF279" s="118"/>
      <c r="AG279" s="133"/>
      <c r="AH279" s="100"/>
      <c r="AL279" s="51"/>
      <c r="AM279" s="53"/>
    </row>
    <row r="280" spans="1:39" ht="15.75" customHeight="1">
      <c r="A280" s="629"/>
      <c r="B280" s="631"/>
      <c r="C280" s="624" t="s">
        <v>1028</v>
      </c>
      <c r="D280" s="624"/>
      <c r="E280" s="398"/>
      <c r="F280" s="399"/>
      <c r="G280" s="172"/>
      <c r="H280" s="400">
        <v>0</v>
      </c>
      <c r="I280" s="401">
        <v>0</v>
      </c>
      <c r="J280" s="401"/>
      <c r="K280" s="401"/>
      <c r="L280" s="401">
        <v>0</v>
      </c>
      <c r="M280" s="401">
        <v>0</v>
      </c>
      <c r="N280" s="413"/>
      <c r="O280" s="116"/>
      <c r="P280" s="117"/>
      <c r="Q280" s="117"/>
      <c r="R280" s="117"/>
      <c r="S280" s="117"/>
      <c r="T280" s="117"/>
      <c r="U280" s="117"/>
      <c r="V280" s="117"/>
      <c r="W280" s="117"/>
      <c r="X280" s="117"/>
      <c r="Y280" s="117"/>
      <c r="Z280" s="117"/>
      <c r="AA280" s="117"/>
      <c r="AB280" s="117"/>
      <c r="AC280" s="117"/>
      <c r="AD280" s="117"/>
      <c r="AE280" s="117"/>
      <c r="AF280" s="118"/>
      <c r="AG280" s="133"/>
      <c r="AH280" s="100"/>
      <c r="AL280" s="51"/>
      <c r="AM280" s="53"/>
    </row>
    <row r="281" spans="1:39" ht="6.75" customHeight="1">
      <c r="A281" s="629"/>
      <c r="B281" s="630" t="s">
        <v>189</v>
      </c>
      <c r="C281" s="632"/>
      <c r="D281" s="632"/>
      <c r="E281" s="398"/>
      <c r="F281" s="399"/>
      <c r="G281" s="172"/>
      <c r="H281" s="400"/>
      <c r="I281" s="401"/>
      <c r="J281" s="401"/>
      <c r="K281" s="401"/>
      <c r="L281" s="401"/>
      <c r="M281" s="401"/>
      <c r="N281" s="413"/>
      <c r="O281" s="78"/>
      <c r="P281" s="79"/>
      <c r="Q281" s="79"/>
      <c r="R281" s="79"/>
      <c r="S281" s="79"/>
      <c r="T281" s="79"/>
      <c r="U281" s="79"/>
      <c r="V281" s="79"/>
      <c r="W281" s="79"/>
      <c r="X281" s="79"/>
      <c r="Y281" s="79"/>
      <c r="Z281" s="79"/>
      <c r="AA281" s="79"/>
      <c r="AB281" s="79"/>
      <c r="AC281" s="79"/>
      <c r="AD281" s="79"/>
      <c r="AE281" s="79"/>
      <c r="AF281" s="80"/>
      <c r="AG281" s="133"/>
      <c r="AH281" s="100"/>
      <c r="AL281" s="51"/>
      <c r="AM281" s="53"/>
    </row>
    <row r="282" spans="1:39" ht="12.75" customHeight="1">
      <c r="A282" s="629"/>
      <c r="B282" s="630"/>
      <c r="C282" s="626" t="s">
        <v>1025</v>
      </c>
      <c r="D282" s="626"/>
      <c r="E282" s="433">
        <f aca="true" t="shared" si="27" ref="E282:M282">SUM(E283:E287)</f>
        <v>7375.8788</v>
      </c>
      <c r="F282" s="434"/>
      <c r="G282" s="435"/>
      <c r="H282" s="403">
        <f>H284</f>
        <v>5990</v>
      </c>
      <c r="I282" s="404">
        <f t="shared" si="27"/>
        <v>5990</v>
      </c>
      <c r="J282" s="404">
        <f t="shared" si="27"/>
        <v>692.9394</v>
      </c>
      <c r="K282" s="404">
        <f t="shared" si="27"/>
        <v>692.9394</v>
      </c>
      <c r="L282" s="404">
        <f t="shared" si="27"/>
        <v>5974.874000000001</v>
      </c>
      <c r="M282" s="404">
        <f t="shared" si="27"/>
        <v>5974.874000000001</v>
      </c>
      <c r="N282" s="417"/>
      <c r="O282" s="83"/>
      <c r="P282" s="84"/>
      <c r="Q282" s="84"/>
      <c r="R282" s="84"/>
      <c r="S282" s="84"/>
      <c r="T282" s="84"/>
      <c r="U282" s="84"/>
      <c r="V282" s="84"/>
      <c r="W282" s="84"/>
      <c r="X282" s="84"/>
      <c r="Y282" s="84"/>
      <c r="Z282" s="84"/>
      <c r="AA282" s="84"/>
      <c r="AB282" s="84"/>
      <c r="AC282" s="84"/>
      <c r="AD282" s="84"/>
      <c r="AE282" s="84"/>
      <c r="AF282" s="85"/>
      <c r="AG282" s="133"/>
      <c r="AH282" s="100"/>
      <c r="AL282" s="51"/>
      <c r="AM282" s="53"/>
    </row>
    <row r="283" spans="1:39" ht="12.75" customHeight="1">
      <c r="A283" s="629"/>
      <c r="B283" s="630"/>
      <c r="C283" s="626" t="s">
        <v>1026</v>
      </c>
      <c r="D283" s="626"/>
      <c r="E283" s="433">
        <f>SUM(I283:K283)</f>
        <v>0</v>
      </c>
      <c r="F283" s="434"/>
      <c r="G283" s="435"/>
      <c r="H283" s="403">
        <v>0</v>
      </c>
      <c r="I283" s="404">
        <f>I292+I300+I308+I316+I324+I331+I347+I339</f>
        <v>0</v>
      </c>
      <c r="J283" s="404">
        <f>J292+J300+J308+J316+J324+J331+J347+J339</f>
        <v>0</v>
      </c>
      <c r="K283" s="404">
        <f>K292+K300+K308+K316+K324+K331+K347+K339</f>
        <v>0</v>
      </c>
      <c r="L283" s="404">
        <f>L292+L300+L308+L316+L324+L331+L347+L339</f>
        <v>0</v>
      </c>
      <c r="M283" s="404">
        <f>M292+M300+M308+M316+M324+M331+M347+M339</f>
        <v>0</v>
      </c>
      <c r="N283" s="417"/>
      <c r="O283" s="83"/>
      <c r="P283" s="84"/>
      <c r="Q283" s="84"/>
      <c r="R283" s="84"/>
      <c r="S283" s="84"/>
      <c r="T283" s="84"/>
      <c r="U283" s="84"/>
      <c r="V283" s="84"/>
      <c r="W283" s="84"/>
      <c r="X283" s="84"/>
      <c r="Y283" s="84"/>
      <c r="Z283" s="84"/>
      <c r="AA283" s="84"/>
      <c r="AB283" s="84"/>
      <c r="AC283" s="84"/>
      <c r="AD283" s="84"/>
      <c r="AE283" s="84"/>
      <c r="AF283" s="85"/>
      <c r="AG283" s="133"/>
      <c r="AH283" s="100"/>
      <c r="AL283" s="51"/>
      <c r="AM283" s="53"/>
    </row>
    <row r="284" spans="1:39" ht="12.75" customHeight="1">
      <c r="A284" s="629"/>
      <c r="B284" s="630"/>
      <c r="C284" s="626" t="s">
        <v>1027</v>
      </c>
      <c r="D284" s="626"/>
      <c r="E284" s="433">
        <f>SUM(I284:K284)</f>
        <v>7375.8788</v>
      </c>
      <c r="F284" s="434"/>
      <c r="G284" s="435"/>
      <c r="H284" s="403">
        <f>H294+H302+H310+H318+H326+H333+H341+H349</f>
        <v>5990</v>
      </c>
      <c r="I284" s="404">
        <f aca="true" t="shared" si="28" ref="I284:M285">I294+I302+I310+I318+I326+I333+I349+I341</f>
        <v>5990</v>
      </c>
      <c r="J284" s="404">
        <f t="shared" si="28"/>
        <v>692.9394</v>
      </c>
      <c r="K284" s="404">
        <f t="shared" si="28"/>
        <v>692.9394</v>
      </c>
      <c r="L284" s="404">
        <f t="shared" si="28"/>
        <v>5974.874000000001</v>
      </c>
      <c r="M284" s="404">
        <f t="shared" si="28"/>
        <v>5974.874000000001</v>
      </c>
      <c r="N284" s="417"/>
      <c r="O284" s="83"/>
      <c r="P284" s="84"/>
      <c r="Q284" s="84"/>
      <c r="R284" s="84"/>
      <c r="S284" s="84"/>
      <c r="T284" s="84"/>
      <c r="U284" s="84"/>
      <c r="V284" s="84"/>
      <c r="W284" s="84"/>
      <c r="X284" s="84"/>
      <c r="Y284" s="84"/>
      <c r="Z284" s="84"/>
      <c r="AA284" s="84"/>
      <c r="AB284" s="84"/>
      <c r="AC284" s="84"/>
      <c r="AD284" s="84"/>
      <c r="AE284" s="84"/>
      <c r="AF284" s="85"/>
      <c r="AG284" s="133"/>
      <c r="AH284" s="100"/>
      <c r="AL284" s="51"/>
      <c r="AM284" s="53">
        <f>(M284/I284)*100</f>
        <v>99.74747913188648</v>
      </c>
    </row>
    <row r="285" spans="1:39" ht="12.75" customHeight="1">
      <c r="A285" s="629"/>
      <c r="B285" s="630"/>
      <c r="C285" s="626" t="s">
        <v>1028</v>
      </c>
      <c r="D285" s="626"/>
      <c r="E285" s="433">
        <f>SUM(I285:K285)</f>
        <v>0</v>
      </c>
      <c r="F285" s="434"/>
      <c r="G285" s="435"/>
      <c r="H285" s="403">
        <v>0</v>
      </c>
      <c r="I285" s="404">
        <f t="shared" si="28"/>
        <v>0</v>
      </c>
      <c r="J285" s="404">
        <f t="shared" si="28"/>
        <v>0</v>
      </c>
      <c r="K285" s="404">
        <f t="shared" si="28"/>
        <v>0</v>
      </c>
      <c r="L285" s="404">
        <f t="shared" si="28"/>
        <v>0</v>
      </c>
      <c r="M285" s="404">
        <f t="shared" si="28"/>
        <v>0</v>
      </c>
      <c r="N285" s="418"/>
      <c r="O285" s="86"/>
      <c r="P285" s="87"/>
      <c r="Q285" s="87"/>
      <c r="R285" s="87"/>
      <c r="S285" s="87"/>
      <c r="T285" s="87"/>
      <c r="U285" s="87"/>
      <c r="V285" s="87"/>
      <c r="W285" s="87"/>
      <c r="X285" s="87"/>
      <c r="Y285" s="87"/>
      <c r="Z285" s="87"/>
      <c r="AA285" s="87"/>
      <c r="AB285" s="87"/>
      <c r="AC285" s="87"/>
      <c r="AD285" s="87"/>
      <c r="AE285" s="87"/>
      <c r="AF285" s="88"/>
      <c r="AG285" s="133"/>
      <c r="AH285" s="100"/>
      <c r="AL285" s="51"/>
      <c r="AM285" s="53"/>
    </row>
    <row r="286" spans="1:39" ht="12.75" customHeight="1" hidden="1">
      <c r="A286" s="629"/>
      <c r="B286" s="630"/>
      <c r="C286" s="626" t="s">
        <v>39</v>
      </c>
      <c r="D286" s="626"/>
      <c r="E286" s="433">
        <f>SUM(I286:K286)</f>
        <v>0</v>
      </c>
      <c r="F286" s="434"/>
      <c r="G286" s="435"/>
      <c r="H286" s="403"/>
      <c r="I286" s="404">
        <f>I296+I304+I312+I320+I328+I335+I351+I343</f>
        <v>0</v>
      </c>
      <c r="J286" s="404"/>
      <c r="K286" s="404"/>
      <c r="L286" s="404"/>
      <c r="M286" s="404"/>
      <c r="N286" s="431"/>
      <c r="O286" s="116"/>
      <c r="P286" s="117"/>
      <c r="Q286" s="117"/>
      <c r="R286" s="117"/>
      <c r="S286" s="117"/>
      <c r="T286" s="117"/>
      <c r="U286" s="117"/>
      <c r="V286" s="117"/>
      <c r="W286" s="117"/>
      <c r="X286" s="117"/>
      <c r="Y286" s="117"/>
      <c r="Z286" s="117"/>
      <c r="AA286" s="117"/>
      <c r="AB286" s="117"/>
      <c r="AC286" s="117"/>
      <c r="AD286" s="117"/>
      <c r="AE286" s="117"/>
      <c r="AF286" s="117"/>
      <c r="AG286" s="136"/>
      <c r="AH286" s="100"/>
      <c r="AL286" s="51"/>
      <c r="AM286" s="53" t="e">
        <f>(M286/I286)*100</f>
        <v>#DIV/0!</v>
      </c>
    </row>
    <row r="287" spans="1:39" ht="12.75" customHeight="1" hidden="1">
      <c r="A287" s="629"/>
      <c r="B287" s="630"/>
      <c r="C287" s="626" t="s">
        <v>40</v>
      </c>
      <c r="D287" s="626"/>
      <c r="E287" s="433">
        <f>SUM(I287:K287)</f>
        <v>0</v>
      </c>
      <c r="F287" s="434"/>
      <c r="G287" s="435"/>
      <c r="H287" s="403"/>
      <c r="I287" s="404">
        <f>I297+I305+I313+I321+I329+I336+I352+I344</f>
        <v>0</v>
      </c>
      <c r="J287" s="404"/>
      <c r="K287" s="404"/>
      <c r="L287" s="404"/>
      <c r="M287" s="404"/>
      <c r="N287" s="432"/>
      <c r="O287" s="83"/>
      <c r="P287" s="84"/>
      <c r="Q287" s="84"/>
      <c r="R287" s="84"/>
      <c r="S287" s="84"/>
      <c r="T287" s="84"/>
      <c r="U287" s="84"/>
      <c r="V287" s="84"/>
      <c r="W287" s="84"/>
      <c r="X287" s="84"/>
      <c r="Y287" s="84"/>
      <c r="Z287" s="84"/>
      <c r="AA287" s="84"/>
      <c r="AB287" s="84"/>
      <c r="AC287" s="84"/>
      <c r="AD287" s="84"/>
      <c r="AE287" s="84"/>
      <c r="AF287" s="84"/>
      <c r="AG287" s="136"/>
      <c r="AH287" s="100"/>
      <c r="AL287" s="51"/>
      <c r="AM287" s="53" t="e">
        <f>(M287/I287)*100</f>
        <v>#DIV/0!</v>
      </c>
    </row>
    <row r="288" spans="1:39" ht="24.75" customHeight="1">
      <c r="A288" s="629"/>
      <c r="B288" s="630"/>
      <c r="C288" s="626" t="s">
        <v>1029</v>
      </c>
      <c r="D288" s="626"/>
      <c r="E288" s="433"/>
      <c r="F288" s="434"/>
      <c r="G288" s="435"/>
      <c r="H288" s="403">
        <v>0</v>
      </c>
      <c r="I288" s="404">
        <v>0</v>
      </c>
      <c r="J288" s="404"/>
      <c r="K288" s="404"/>
      <c r="L288" s="404">
        <v>0</v>
      </c>
      <c r="M288" s="404">
        <v>0</v>
      </c>
      <c r="N288" s="425"/>
      <c r="O288" s="83"/>
      <c r="P288" s="84"/>
      <c r="Q288" s="84"/>
      <c r="R288" s="84"/>
      <c r="S288" s="84"/>
      <c r="T288" s="84"/>
      <c r="U288" s="84"/>
      <c r="V288" s="84"/>
      <c r="W288" s="84"/>
      <c r="X288" s="84"/>
      <c r="Y288" s="84"/>
      <c r="Z288" s="84"/>
      <c r="AA288" s="84"/>
      <c r="AB288" s="84"/>
      <c r="AC288" s="84"/>
      <c r="AD288" s="84"/>
      <c r="AE288" s="84"/>
      <c r="AF288" s="84"/>
      <c r="AG288" s="136"/>
      <c r="AH288" s="100"/>
      <c r="AL288" s="51"/>
      <c r="AM288" s="53"/>
    </row>
    <row r="289" spans="1:39" ht="12.75" customHeight="1">
      <c r="A289" s="629"/>
      <c r="B289" s="630"/>
      <c r="C289" s="626" t="s">
        <v>1030</v>
      </c>
      <c r="D289" s="626"/>
      <c r="E289" s="433"/>
      <c r="F289" s="434"/>
      <c r="G289" s="435"/>
      <c r="H289" s="403">
        <v>0</v>
      </c>
      <c r="I289" s="404">
        <v>0</v>
      </c>
      <c r="J289" s="404"/>
      <c r="K289" s="404"/>
      <c r="L289" s="404">
        <v>0</v>
      </c>
      <c r="M289" s="404">
        <v>0</v>
      </c>
      <c r="N289" s="425"/>
      <c r="O289" s="83"/>
      <c r="P289" s="84"/>
      <c r="Q289" s="84"/>
      <c r="R289" s="84"/>
      <c r="S289" s="84"/>
      <c r="T289" s="84"/>
      <c r="U289" s="84"/>
      <c r="V289" s="84"/>
      <c r="W289" s="84"/>
      <c r="X289" s="84"/>
      <c r="Y289" s="84"/>
      <c r="Z289" s="84"/>
      <c r="AA289" s="84"/>
      <c r="AB289" s="84"/>
      <c r="AC289" s="84"/>
      <c r="AD289" s="84"/>
      <c r="AE289" s="84"/>
      <c r="AF289" s="84"/>
      <c r="AG289" s="136"/>
      <c r="AH289" s="100"/>
      <c r="AL289" s="51"/>
      <c r="AM289" s="53"/>
    </row>
    <row r="290" spans="1:39" ht="12.75" customHeight="1">
      <c r="A290" s="629"/>
      <c r="B290" s="630"/>
      <c r="C290" s="626" t="s">
        <v>1031</v>
      </c>
      <c r="D290" s="626"/>
      <c r="E290" s="433"/>
      <c r="F290" s="434"/>
      <c r="G290" s="435"/>
      <c r="H290" s="403">
        <v>0</v>
      </c>
      <c r="I290" s="404">
        <v>0</v>
      </c>
      <c r="J290" s="404"/>
      <c r="K290" s="404"/>
      <c r="L290" s="404">
        <v>0</v>
      </c>
      <c r="M290" s="404">
        <v>0</v>
      </c>
      <c r="N290" s="425"/>
      <c r="O290" s="83"/>
      <c r="P290" s="84"/>
      <c r="Q290" s="84"/>
      <c r="R290" s="84"/>
      <c r="S290" s="84"/>
      <c r="T290" s="84"/>
      <c r="U290" s="84"/>
      <c r="V290" s="84"/>
      <c r="W290" s="84"/>
      <c r="X290" s="84"/>
      <c r="Y290" s="84"/>
      <c r="Z290" s="84"/>
      <c r="AA290" s="84"/>
      <c r="AB290" s="84"/>
      <c r="AC290" s="84"/>
      <c r="AD290" s="84"/>
      <c r="AE290" s="84"/>
      <c r="AF290" s="84"/>
      <c r="AG290" s="136"/>
      <c r="AH290" s="100"/>
      <c r="AL290" s="51"/>
      <c r="AM290" s="53"/>
    </row>
    <row r="291" spans="1:39" ht="12.75" customHeight="1">
      <c r="A291" s="629"/>
      <c r="B291" s="631" t="s">
        <v>192</v>
      </c>
      <c r="C291" s="624" t="s">
        <v>1025</v>
      </c>
      <c r="D291" s="624"/>
      <c r="E291" s="398">
        <f aca="true" t="shared" si="29" ref="E291:M291">SUM(E292:E297)</f>
        <v>1669.81</v>
      </c>
      <c r="F291" s="399"/>
      <c r="G291" s="172"/>
      <c r="H291" s="400">
        <f>H294</f>
        <v>1500</v>
      </c>
      <c r="I291" s="401">
        <f t="shared" si="29"/>
        <v>869.81</v>
      </c>
      <c r="J291" s="401">
        <f t="shared" si="29"/>
        <v>400</v>
      </c>
      <c r="K291" s="401">
        <f t="shared" si="29"/>
        <v>400</v>
      </c>
      <c r="L291" s="401">
        <f t="shared" si="29"/>
        <v>869.80951</v>
      </c>
      <c r="M291" s="401">
        <f t="shared" si="29"/>
        <v>869.80951</v>
      </c>
      <c r="N291" s="633"/>
      <c r="O291" s="83"/>
      <c r="P291" s="84"/>
      <c r="Q291" s="84"/>
      <c r="R291" s="84"/>
      <c r="S291" s="84"/>
      <c r="T291" s="84"/>
      <c r="U291" s="84"/>
      <c r="V291" s="84"/>
      <c r="W291" s="84"/>
      <c r="X291" s="84"/>
      <c r="Y291" s="84"/>
      <c r="Z291" s="84"/>
      <c r="AA291" s="84"/>
      <c r="AB291" s="84"/>
      <c r="AC291" s="84"/>
      <c r="AD291" s="84"/>
      <c r="AE291" s="84"/>
      <c r="AF291" s="84"/>
      <c r="AG291" s="136"/>
      <c r="AH291" s="100"/>
      <c r="AL291" s="51"/>
      <c r="AM291" s="53"/>
    </row>
    <row r="292" spans="1:39" ht="12.75" customHeight="1" hidden="1">
      <c r="A292" s="629"/>
      <c r="B292" s="631"/>
      <c r="C292" s="624" t="s">
        <v>28</v>
      </c>
      <c r="D292" s="624"/>
      <c r="E292" s="398">
        <f>SUM(I292:K292)</f>
        <v>0</v>
      </c>
      <c r="F292" s="399"/>
      <c r="G292" s="172"/>
      <c r="H292" s="400"/>
      <c r="I292" s="401"/>
      <c r="J292" s="401"/>
      <c r="K292" s="401"/>
      <c r="L292" s="401"/>
      <c r="M292" s="401"/>
      <c r="N292" s="633"/>
      <c r="O292" s="83"/>
      <c r="P292" s="84"/>
      <c r="Q292" s="84"/>
      <c r="R292" s="84"/>
      <c r="S292" s="84"/>
      <c r="T292" s="84"/>
      <c r="U292" s="84"/>
      <c r="V292" s="84"/>
      <c r="W292" s="84"/>
      <c r="X292" s="84"/>
      <c r="Y292" s="84"/>
      <c r="Z292" s="84"/>
      <c r="AA292" s="84"/>
      <c r="AB292" s="84"/>
      <c r="AC292" s="84"/>
      <c r="AD292" s="84"/>
      <c r="AE292" s="84"/>
      <c r="AF292" s="84"/>
      <c r="AG292" s="136"/>
      <c r="AH292" s="100"/>
      <c r="AL292" s="51"/>
      <c r="AM292" s="53" t="e">
        <f>(M292/I292)*100</f>
        <v>#DIV/0!</v>
      </c>
    </row>
    <row r="293" spans="1:39" ht="12.75" customHeight="1">
      <c r="A293" s="629"/>
      <c r="B293" s="631"/>
      <c r="C293" s="624" t="s">
        <v>1026</v>
      </c>
      <c r="D293" s="624"/>
      <c r="E293" s="398"/>
      <c r="F293" s="399"/>
      <c r="G293" s="172"/>
      <c r="H293" s="400">
        <v>0</v>
      </c>
      <c r="I293" s="401">
        <v>0</v>
      </c>
      <c r="J293" s="401"/>
      <c r="K293" s="401"/>
      <c r="L293" s="401">
        <v>0</v>
      </c>
      <c r="M293" s="401">
        <v>0</v>
      </c>
      <c r="N293" s="633"/>
      <c r="O293" s="83"/>
      <c r="P293" s="84"/>
      <c r="Q293" s="84"/>
      <c r="R293" s="84"/>
      <c r="S293" s="84"/>
      <c r="T293" s="84"/>
      <c r="U293" s="84"/>
      <c r="V293" s="84"/>
      <c r="W293" s="84"/>
      <c r="X293" s="84"/>
      <c r="Y293" s="84"/>
      <c r="Z293" s="84"/>
      <c r="AA293" s="84"/>
      <c r="AB293" s="84"/>
      <c r="AC293" s="84"/>
      <c r="AD293" s="84"/>
      <c r="AE293" s="84"/>
      <c r="AF293" s="84"/>
      <c r="AG293" s="136"/>
      <c r="AH293" s="100"/>
      <c r="AL293" s="51"/>
      <c r="AM293" s="53"/>
    </row>
    <row r="294" spans="1:39" ht="32.25" customHeight="1">
      <c r="A294" s="629"/>
      <c r="B294" s="631"/>
      <c r="C294" s="624" t="s">
        <v>1027</v>
      </c>
      <c r="D294" s="624"/>
      <c r="E294" s="398">
        <f>SUM(I294:K294)</f>
        <v>1669.81</v>
      </c>
      <c r="F294" s="399">
        <v>813</v>
      </c>
      <c r="G294" s="172" t="s">
        <v>1032</v>
      </c>
      <c r="H294" s="400">
        <v>1500</v>
      </c>
      <c r="I294" s="401">
        <v>869.81</v>
      </c>
      <c r="J294" s="401">
        <v>400</v>
      </c>
      <c r="K294" s="401">
        <v>400</v>
      </c>
      <c r="L294" s="401">
        <v>869.80951</v>
      </c>
      <c r="M294" s="401">
        <f>L294</f>
        <v>869.80951</v>
      </c>
      <c r="N294" s="633"/>
      <c r="O294" s="83"/>
      <c r="P294" s="84"/>
      <c r="Q294" s="84"/>
      <c r="R294" s="84"/>
      <c r="S294" s="84"/>
      <c r="T294" s="84"/>
      <c r="U294" s="84"/>
      <c r="V294" s="84"/>
      <c r="W294" s="84"/>
      <c r="X294" s="84"/>
      <c r="Y294" s="84"/>
      <c r="Z294" s="84"/>
      <c r="AA294" s="84"/>
      <c r="AB294" s="84"/>
      <c r="AC294" s="84"/>
      <c r="AD294" s="84"/>
      <c r="AE294" s="84"/>
      <c r="AF294" s="84"/>
      <c r="AG294" s="136"/>
      <c r="AH294" s="100"/>
      <c r="AL294" s="51"/>
      <c r="AM294" s="53">
        <f>(M294/I294)*100</f>
        <v>99.99994366585807</v>
      </c>
    </row>
    <row r="295" spans="1:39" ht="12.75" customHeight="1" hidden="1">
      <c r="A295" s="629"/>
      <c r="B295" s="631"/>
      <c r="C295" s="624" t="s">
        <v>30</v>
      </c>
      <c r="D295" s="624"/>
      <c r="E295" s="398">
        <f>SUM(I295:K295)</f>
        <v>0</v>
      </c>
      <c r="F295" s="399"/>
      <c r="G295" s="172"/>
      <c r="H295" s="400"/>
      <c r="I295" s="401"/>
      <c r="J295" s="401"/>
      <c r="K295" s="401"/>
      <c r="L295" s="401"/>
      <c r="M295" s="401"/>
      <c r="N295" s="633"/>
      <c r="O295" s="83"/>
      <c r="P295" s="84"/>
      <c r="Q295" s="84"/>
      <c r="R295" s="84"/>
      <c r="S295" s="84"/>
      <c r="T295" s="84"/>
      <c r="U295" s="84"/>
      <c r="V295" s="84"/>
      <c r="W295" s="84"/>
      <c r="X295" s="84"/>
      <c r="Y295" s="84"/>
      <c r="Z295" s="84"/>
      <c r="AA295" s="84"/>
      <c r="AB295" s="84"/>
      <c r="AC295" s="84"/>
      <c r="AD295" s="84"/>
      <c r="AE295" s="84"/>
      <c r="AF295" s="84"/>
      <c r="AG295" s="136"/>
      <c r="AH295" s="100"/>
      <c r="AL295" s="51"/>
      <c r="AM295" s="53" t="e">
        <f>(M295/I295)*100</f>
        <v>#DIV/0!</v>
      </c>
    </row>
    <row r="296" spans="1:39" ht="12.75" customHeight="1" hidden="1">
      <c r="A296" s="629"/>
      <c r="B296" s="631"/>
      <c r="C296" s="624" t="s">
        <v>39</v>
      </c>
      <c r="D296" s="624"/>
      <c r="E296" s="398">
        <f>SUM(I296:K296)</f>
        <v>0</v>
      </c>
      <c r="F296" s="399"/>
      <c r="G296" s="172"/>
      <c r="H296" s="400"/>
      <c r="I296" s="401"/>
      <c r="J296" s="401"/>
      <c r="K296" s="401"/>
      <c r="L296" s="401"/>
      <c r="M296" s="401"/>
      <c r="N296" s="431"/>
      <c r="O296" s="83"/>
      <c r="P296" s="84"/>
      <c r="Q296" s="84"/>
      <c r="R296" s="84"/>
      <c r="S296" s="84"/>
      <c r="T296" s="84"/>
      <c r="U296" s="84"/>
      <c r="V296" s="84"/>
      <c r="W296" s="84"/>
      <c r="X296" s="84"/>
      <c r="Y296" s="84"/>
      <c r="Z296" s="84"/>
      <c r="AA296" s="84"/>
      <c r="AB296" s="84"/>
      <c r="AC296" s="84"/>
      <c r="AD296" s="84"/>
      <c r="AE296" s="84"/>
      <c r="AF296" s="84"/>
      <c r="AG296" s="136"/>
      <c r="AH296" s="100"/>
      <c r="AL296" s="51"/>
      <c r="AM296" s="53" t="e">
        <f>(M296/I296)*100</f>
        <v>#DIV/0!</v>
      </c>
    </row>
    <row r="297" spans="1:39" ht="12.75" customHeight="1" hidden="1">
      <c r="A297" s="629"/>
      <c r="B297" s="631"/>
      <c r="C297" s="624" t="s">
        <v>40</v>
      </c>
      <c r="D297" s="624"/>
      <c r="E297" s="398">
        <f>SUM(I297:K297)</f>
        <v>0</v>
      </c>
      <c r="F297" s="399"/>
      <c r="G297" s="172"/>
      <c r="H297" s="400"/>
      <c r="I297" s="401"/>
      <c r="J297" s="401"/>
      <c r="K297" s="401"/>
      <c r="L297" s="401"/>
      <c r="M297" s="401"/>
      <c r="N297" s="432"/>
      <c r="O297" s="115"/>
      <c r="P297" s="126"/>
      <c r="Q297" s="126"/>
      <c r="R297" s="126"/>
      <c r="S297" s="126"/>
      <c r="T297" s="126"/>
      <c r="U297" s="126"/>
      <c r="V297" s="126"/>
      <c r="W297" s="126"/>
      <c r="X297" s="126"/>
      <c r="Y297" s="126"/>
      <c r="Z297" s="126"/>
      <c r="AA297" s="126"/>
      <c r="AB297" s="126"/>
      <c r="AC297" s="126"/>
      <c r="AD297" s="126"/>
      <c r="AE297" s="126"/>
      <c r="AF297" s="126"/>
      <c r="AG297" s="136"/>
      <c r="AH297" s="100"/>
      <c r="AL297" s="51"/>
      <c r="AM297" s="53" t="e">
        <f>(M297/I297)*100</f>
        <v>#DIV/0!</v>
      </c>
    </row>
    <row r="298" spans="1:39" ht="30" customHeight="1">
      <c r="A298" s="629"/>
      <c r="B298" s="631"/>
      <c r="C298" s="624" t="s">
        <v>1028</v>
      </c>
      <c r="D298" s="624"/>
      <c r="E298" s="398"/>
      <c r="F298" s="399"/>
      <c r="G298" s="172"/>
      <c r="H298" s="400">
        <v>0</v>
      </c>
      <c r="I298" s="401">
        <v>0</v>
      </c>
      <c r="J298" s="401"/>
      <c r="K298" s="401"/>
      <c r="L298" s="401">
        <v>0</v>
      </c>
      <c r="M298" s="401">
        <v>0</v>
      </c>
      <c r="N298" s="425"/>
      <c r="O298" s="95"/>
      <c r="P298" s="96"/>
      <c r="Q298" s="96"/>
      <c r="R298" s="96"/>
      <c r="S298" s="96"/>
      <c r="T298" s="96"/>
      <c r="U298" s="96"/>
      <c r="V298" s="96"/>
      <c r="W298" s="96"/>
      <c r="X298" s="96"/>
      <c r="Y298" s="96"/>
      <c r="Z298" s="96"/>
      <c r="AA298" s="96"/>
      <c r="AB298" s="96"/>
      <c r="AC298" s="96"/>
      <c r="AD298" s="96"/>
      <c r="AE298" s="96"/>
      <c r="AF298" s="138"/>
      <c r="AG298" s="133"/>
      <c r="AH298" s="100"/>
      <c r="AL298" s="51"/>
      <c r="AM298" s="53"/>
    </row>
    <row r="299" spans="1:39" ht="12.75" customHeight="1">
      <c r="A299" s="629"/>
      <c r="B299" s="631" t="s">
        <v>197</v>
      </c>
      <c r="C299" s="624" t="s">
        <v>1025</v>
      </c>
      <c r="D299" s="624"/>
      <c r="E299" s="398">
        <f aca="true" t="shared" si="30" ref="E299:M299">SUM(E300:E305)</f>
        <v>1085.8788</v>
      </c>
      <c r="F299" s="399"/>
      <c r="G299" s="172"/>
      <c r="H299" s="400">
        <f>H302</f>
        <v>500</v>
      </c>
      <c r="I299" s="401">
        <f t="shared" si="30"/>
        <v>500</v>
      </c>
      <c r="J299" s="401">
        <f t="shared" si="30"/>
        <v>292.9394</v>
      </c>
      <c r="K299" s="401">
        <f t="shared" si="30"/>
        <v>292.9394</v>
      </c>
      <c r="L299" s="401">
        <f t="shared" si="30"/>
        <v>499.9988</v>
      </c>
      <c r="M299" s="401">
        <f t="shared" si="30"/>
        <v>499.9988</v>
      </c>
      <c r="N299" s="634"/>
      <c r="O299" s="83"/>
      <c r="P299" s="84"/>
      <c r="Q299" s="84"/>
      <c r="R299" s="84"/>
      <c r="S299" s="84"/>
      <c r="T299" s="84"/>
      <c r="U299" s="84"/>
      <c r="V299" s="84"/>
      <c r="W299" s="84"/>
      <c r="X299" s="84"/>
      <c r="Y299" s="84"/>
      <c r="Z299" s="84"/>
      <c r="AA299" s="84"/>
      <c r="AB299" s="84"/>
      <c r="AC299" s="84"/>
      <c r="AD299" s="84"/>
      <c r="AE299" s="84"/>
      <c r="AF299" s="85"/>
      <c r="AG299" s="133"/>
      <c r="AH299" s="100"/>
      <c r="AL299" s="51"/>
      <c r="AM299" s="53"/>
    </row>
    <row r="300" spans="1:39" ht="12.75" customHeight="1" hidden="1">
      <c r="A300" s="629"/>
      <c r="B300" s="631"/>
      <c r="C300" s="624" t="s">
        <v>28</v>
      </c>
      <c r="D300" s="624"/>
      <c r="E300" s="398">
        <f>SUM(I300:K300)</f>
        <v>0</v>
      </c>
      <c r="F300" s="399"/>
      <c r="G300" s="172"/>
      <c r="H300" s="400"/>
      <c r="I300" s="401"/>
      <c r="J300" s="401"/>
      <c r="K300" s="401"/>
      <c r="L300" s="401"/>
      <c r="M300" s="401"/>
      <c r="N300" s="634"/>
      <c r="O300" s="83"/>
      <c r="P300" s="84"/>
      <c r="Q300" s="84"/>
      <c r="R300" s="84"/>
      <c r="S300" s="84"/>
      <c r="T300" s="84"/>
      <c r="U300" s="84"/>
      <c r="V300" s="84"/>
      <c r="W300" s="84"/>
      <c r="X300" s="84"/>
      <c r="Y300" s="84"/>
      <c r="Z300" s="84"/>
      <c r="AA300" s="84"/>
      <c r="AB300" s="84"/>
      <c r="AC300" s="84"/>
      <c r="AD300" s="84"/>
      <c r="AE300" s="84"/>
      <c r="AF300" s="85"/>
      <c r="AG300" s="133"/>
      <c r="AH300" s="100"/>
      <c r="AL300" s="51"/>
      <c r="AM300" s="53" t="e">
        <f>(M300/I300)*100</f>
        <v>#DIV/0!</v>
      </c>
    </row>
    <row r="301" spans="1:39" ht="12.75" customHeight="1">
      <c r="A301" s="629"/>
      <c r="B301" s="631"/>
      <c r="C301" s="624" t="s">
        <v>1026</v>
      </c>
      <c r="D301" s="624"/>
      <c r="E301" s="398"/>
      <c r="F301" s="399"/>
      <c r="G301" s="172"/>
      <c r="H301" s="400">
        <v>0</v>
      </c>
      <c r="I301" s="401">
        <v>0</v>
      </c>
      <c r="J301" s="401"/>
      <c r="K301" s="401"/>
      <c r="L301" s="401">
        <v>0</v>
      </c>
      <c r="M301" s="401">
        <v>0</v>
      </c>
      <c r="N301" s="634"/>
      <c r="O301" s="83"/>
      <c r="P301" s="84"/>
      <c r="Q301" s="84"/>
      <c r="R301" s="84"/>
      <c r="S301" s="84"/>
      <c r="T301" s="84"/>
      <c r="U301" s="84"/>
      <c r="V301" s="84"/>
      <c r="W301" s="84"/>
      <c r="X301" s="84"/>
      <c r="Y301" s="84"/>
      <c r="Z301" s="84"/>
      <c r="AA301" s="84"/>
      <c r="AB301" s="84"/>
      <c r="AC301" s="84"/>
      <c r="AD301" s="84"/>
      <c r="AE301" s="84"/>
      <c r="AF301" s="85"/>
      <c r="AG301" s="133"/>
      <c r="AH301" s="100"/>
      <c r="AL301" s="51"/>
      <c r="AM301" s="53"/>
    </row>
    <row r="302" spans="1:39" ht="11.25" customHeight="1">
      <c r="A302" s="629"/>
      <c r="B302" s="631"/>
      <c r="C302" s="624" t="s">
        <v>1027</v>
      </c>
      <c r="D302" s="624"/>
      <c r="E302" s="398">
        <f>SUM(I302:K302)</f>
        <v>1085.8788</v>
      </c>
      <c r="F302" s="399">
        <v>813</v>
      </c>
      <c r="G302" s="172" t="s">
        <v>1032</v>
      </c>
      <c r="H302" s="400">
        <v>500</v>
      </c>
      <c r="I302" s="401">
        <v>500</v>
      </c>
      <c r="J302" s="401">
        <v>292.9394</v>
      </c>
      <c r="K302" s="401">
        <v>292.9394</v>
      </c>
      <c r="L302" s="401">
        <v>499.9988</v>
      </c>
      <c r="M302" s="401">
        <f>L302</f>
        <v>499.9988</v>
      </c>
      <c r="N302" s="634"/>
      <c r="O302" s="83"/>
      <c r="P302" s="84"/>
      <c r="Q302" s="84"/>
      <c r="R302" s="84"/>
      <c r="S302" s="84"/>
      <c r="T302" s="84"/>
      <c r="U302" s="84"/>
      <c r="V302" s="84"/>
      <c r="W302" s="84"/>
      <c r="X302" s="84"/>
      <c r="Y302" s="84"/>
      <c r="Z302" s="84"/>
      <c r="AA302" s="84"/>
      <c r="AB302" s="84"/>
      <c r="AC302" s="84"/>
      <c r="AD302" s="84"/>
      <c r="AE302" s="84"/>
      <c r="AF302" s="85"/>
      <c r="AG302" s="133"/>
      <c r="AH302" s="100"/>
      <c r="AL302" s="51"/>
      <c r="AM302" s="53">
        <f>(M302/I302)*100</f>
        <v>99.99976000000001</v>
      </c>
    </row>
    <row r="303" spans="1:39" ht="12.75" customHeight="1" hidden="1">
      <c r="A303" s="629"/>
      <c r="B303" s="631"/>
      <c r="C303" s="624" t="s">
        <v>30</v>
      </c>
      <c r="D303" s="624"/>
      <c r="E303" s="398">
        <f>SUM(I303:K303)</f>
        <v>0</v>
      </c>
      <c r="F303" s="399"/>
      <c r="G303" s="172"/>
      <c r="H303" s="400"/>
      <c r="I303" s="401"/>
      <c r="J303" s="401"/>
      <c r="K303" s="401"/>
      <c r="L303" s="401"/>
      <c r="M303" s="401"/>
      <c r="N303" s="634"/>
      <c r="O303" s="83"/>
      <c r="P303" s="84"/>
      <c r="Q303" s="84"/>
      <c r="R303" s="84"/>
      <c r="S303" s="84"/>
      <c r="T303" s="84"/>
      <c r="U303" s="84"/>
      <c r="V303" s="84"/>
      <c r="W303" s="84"/>
      <c r="X303" s="84"/>
      <c r="Y303" s="84"/>
      <c r="Z303" s="84"/>
      <c r="AA303" s="84"/>
      <c r="AB303" s="84"/>
      <c r="AC303" s="84"/>
      <c r="AD303" s="84"/>
      <c r="AE303" s="84"/>
      <c r="AF303" s="85"/>
      <c r="AG303" s="133"/>
      <c r="AH303" s="100"/>
      <c r="AL303" s="51"/>
      <c r="AM303" s="53" t="e">
        <f>(M303/I303)*100</f>
        <v>#DIV/0!</v>
      </c>
    </row>
    <row r="304" spans="1:39" ht="12.75" customHeight="1" hidden="1">
      <c r="A304" s="629"/>
      <c r="B304" s="631"/>
      <c r="C304" s="624" t="s">
        <v>39</v>
      </c>
      <c r="D304" s="624"/>
      <c r="E304" s="398">
        <f>SUM(I304:K304)</f>
        <v>0</v>
      </c>
      <c r="F304" s="399"/>
      <c r="G304" s="172"/>
      <c r="H304" s="400"/>
      <c r="I304" s="401"/>
      <c r="J304" s="401"/>
      <c r="K304" s="401"/>
      <c r="L304" s="401"/>
      <c r="M304" s="401"/>
      <c r="N304" s="417"/>
      <c r="O304" s="83"/>
      <c r="P304" s="84"/>
      <c r="Q304" s="84"/>
      <c r="R304" s="84"/>
      <c r="S304" s="84"/>
      <c r="T304" s="84"/>
      <c r="U304" s="84"/>
      <c r="V304" s="84"/>
      <c r="W304" s="84"/>
      <c r="X304" s="84"/>
      <c r="Y304" s="84"/>
      <c r="Z304" s="84"/>
      <c r="AA304" s="84"/>
      <c r="AB304" s="84"/>
      <c r="AC304" s="84"/>
      <c r="AD304" s="84"/>
      <c r="AE304" s="84"/>
      <c r="AF304" s="85"/>
      <c r="AG304" s="133"/>
      <c r="AH304" s="100"/>
      <c r="AL304" s="51"/>
      <c r="AM304" s="53" t="e">
        <f>(M304/I304)*100</f>
        <v>#DIV/0!</v>
      </c>
    </row>
    <row r="305" spans="1:39" ht="12.75" customHeight="1" hidden="1">
      <c r="A305" s="629"/>
      <c r="B305" s="631"/>
      <c r="C305" s="624" t="s">
        <v>40</v>
      </c>
      <c r="D305" s="624"/>
      <c r="E305" s="398">
        <f>SUM(I305:K305)</f>
        <v>0</v>
      </c>
      <c r="F305" s="399"/>
      <c r="G305" s="172"/>
      <c r="H305" s="400"/>
      <c r="I305" s="401"/>
      <c r="J305" s="401"/>
      <c r="K305" s="401"/>
      <c r="L305" s="401"/>
      <c r="M305" s="401"/>
      <c r="N305" s="418"/>
      <c r="O305" s="86"/>
      <c r="P305" s="87"/>
      <c r="Q305" s="87"/>
      <c r="R305" s="87"/>
      <c r="S305" s="87"/>
      <c r="T305" s="87"/>
      <c r="U305" s="87"/>
      <c r="V305" s="87"/>
      <c r="W305" s="87"/>
      <c r="X305" s="87"/>
      <c r="Y305" s="87"/>
      <c r="Z305" s="87"/>
      <c r="AA305" s="87"/>
      <c r="AB305" s="87"/>
      <c r="AC305" s="87"/>
      <c r="AD305" s="87"/>
      <c r="AE305" s="87"/>
      <c r="AF305" s="88"/>
      <c r="AG305" s="133"/>
      <c r="AH305" s="100"/>
      <c r="AL305" s="51"/>
      <c r="AM305" s="53" t="e">
        <f>(M305/I305)*100</f>
        <v>#DIV/0!</v>
      </c>
    </row>
    <row r="306" spans="1:39" ht="12.75" customHeight="1">
      <c r="A306" s="629"/>
      <c r="B306" s="631"/>
      <c r="C306" s="624" t="s">
        <v>1028</v>
      </c>
      <c r="D306" s="624"/>
      <c r="E306" s="398"/>
      <c r="F306" s="399"/>
      <c r="G306" s="172"/>
      <c r="H306" s="400">
        <v>0</v>
      </c>
      <c r="I306" s="401">
        <v>0</v>
      </c>
      <c r="J306" s="401"/>
      <c r="K306" s="401"/>
      <c r="L306" s="401">
        <v>0</v>
      </c>
      <c r="M306" s="401">
        <v>0</v>
      </c>
      <c r="N306" s="425"/>
      <c r="O306" s="95"/>
      <c r="P306" s="96"/>
      <c r="Q306" s="96"/>
      <c r="R306" s="96"/>
      <c r="S306" s="96"/>
      <c r="T306" s="96"/>
      <c r="U306" s="96"/>
      <c r="V306" s="96"/>
      <c r="W306" s="96"/>
      <c r="X306" s="96"/>
      <c r="Y306" s="96"/>
      <c r="Z306" s="96"/>
      <c r="AA306" s="96"/>
      <c r="AB306" s="96"/>
      <c r="AC306" s="96"/>
      <c r="AD306" s="96"/>
      <c r="AE306" s="96"/>
      <c r="AF306" s="97"/>
      <c r="AG306" s="133"/>
      <c r="AH306" s="100"/>
      <c r="AL306" s="51"/>
      <c r="AM306" s="53"/>
    </row>
    <row r="307" spans="1:39" ht="12.75" customHeight="1">
      <c r="A307" s="629"/>
      <c r="B307" s="631" t="s">
        <v>201</v>
      </c>
      <c r="C307" s="624" t="s">
        <v>1025</v>
      </c>
      <c r="D307" s="624"/>
      <c r="E307" s="398">
        <f aca="true" t="shared" si="31" ref="E307:M307">SUM(E308:E313)</f>
        <v>1390</v>
      </c>
      <c r="F307" s="399"/>
      <c r="G307" s="172"/>
      <c r="H307" s="400">
        <f>H310</f>
        <v>1390</v>
      </c>
      <c r="I307" s="401">
        <f>SUM(I308:I311)</f>
        <v>1390</v>
      </c>
      <c r="J307" s="401">
        <f t="shared" si="31"/>
        <v>0</v>
      </c>
      <c r="K307" s="401">
        <f t="shared" si="31"/>
        <v>0</v>
      </c>
      <c r="L307" s="401">
        <f t="shared" si="31"/>
        <v>1374.8766</v>
      </c>
      <c r="M307" s="401">
        <f t="shared" si="31"/>
        <v>1374.8766</v>
      </c>
      <c r="N307" s="634"/>
      <c r="O307" s="83"/>
      <c r="P307" s="84"/>
      <c r="Q307" s="84"/>
      <c r="R307" s="84"/>
      <c r="S307" s="84"/>
      <c r="T307" s="84"/>
      <c r="U307" s="84"/>
      <c r="V307" s="84"/>
      <c r="W307" s="84"/>
      <c r="X307" s="84"/>
      <c r="Y307" s="84"/>
      <c r="Z307" s="84"/>
      <c r="AA307" s="84"/>
      <c r="AB307" s="84"/>
      <c r="AC307" s="84"/>
      <c r="AD307" s="84"/>
      <c r="AE307" s="84"/>
      <c r="AF307" s="85"/>
      <c r="AG307" s="133"/>
      <c r="AH307" s="100"/>
      <c r="AL307" s="51"/>
      <c r="AM307" s="53"/>
    </row>
    <row r="308" spans="1:39" ht="12.75" customHeight="1" hidden="1">
      <c r="A308" s="629"/>
      <c r="B308" s="631"/>
      <c r="C308" s="624" t="s">
        <v>28</v>
      </c>
      <c r="D308" s="624"/>
      <c r="E308" s="398">
        <f>SUM(I308:K308)</f>
        <v>0</v>
      </c>
      <c r="F308" s="399"/>
      <c r="G308" s="172"/>
      <c r="H308" s="400"/>
      <c r="I308" s="401"/>
      <c r="J308" s="401"/>
      <c r="K308" s="401"/>
      <c r="L308" s="401"/>
      <c r="M308" s="401"/>
      <c r="N308" s="634"/>
      <c r="O308" s="83"/>
      <c r="P308" s="84"/>
      <c r="Q308" s="84"/>
      <c r="R308" s="84"/>
      <c r="S308" s="84"/>
      <c r="T308" s="84"/>
      <c r="U308" s="84"/>
      <c r="V308" s="84"/>
      <c r="W308" s="84"/>
      <c r="X308" s="84"/>
      <c r="Y308" s="84"/>
      <c r="Z308" s="84"/>
      <c r="AA308" s="84"/>
      <c r="AB308" s="84"/>
      <c r="AC308" s="84"/>
      <c r="AD308" s="84"/>
      <c r="AE308" s="84"/>
      <c r="AF308" s="85"/>
      <c r="AG308" s="133"/>
      <c r="AH308" s="100"/>
      <c r="AL308" s="51"/>
      <c r="AM308" s="53" t="e">
        <f>(M308/I308)*100</f>
        <v>#DIV/0!</v>
      </c>
    </row>
    <row r="309" spans="1:39" ht="12.75" customHeight="1">
      <c r="A309" s="629"/>
      <c r="B309" s="631"/>
      <c r="C309" s="624" t="s">
        <v>1026</v>
      </c>
      <c r="D309" s="624"/>
      <c r="E309" s="398"/>
      <c r="F309" s="399"/>
      <c r="G309" s="172"/>
      <c r="H309" s="400">
        <v>0</v>
      </c>
      <c r="I309" s="401">
        <v>0</v>
      </c>
      <c r="J309" s="401"/>
      <c r="K309" s="401"/>
      <c r="L309" s="401">
        <v>0</v>
      </c>
      <c r="M309" s="401">
        <v>0</v>
      </c>
      <c r="N309" s="634"/>
      <c r="O309" s="83"/>
      <c r="P309" s="84"/>
      <c r="Q309" s="84"/>
      <c r="R309" s="84"/>
      <c r="S309" s="84"/>
      <c r="T309" s="84"/>
      <c r="U309" s="84"/>
      <c r="V309" s="84"/>
      <c r="W309" s="84"/>
      <c r="X309" s="84"/>
      <c r="Y309" s="84"/>
      <c r="Z309" s="84"/>
      <c r="AA309" s="84"/>
      <c r="AB309" s="84"/>
      <c r="AC309" s="84"/>
      <c r="AD309" s="84"/>
      <c r="AE309" s="84"/>
      <c r="AF309" s="85"/>
      <c r="AG309" s="133"/>
      <c r="AH309" s="100"/>
      <c r="AL309" s="51"/>
      <c r="AM309" s="53"/>
    </row>
    <row r="310" spans="1:39" ht="30.75" customHeight="1">
      <c r="A310" s="629"/>
      <c r="B310" s="631"/>
      <c r="C310" s="624" t="s">
        <v>1027</v>
      </c>
      <c r="D310" s="624"/>
      <c r="E310" s="398">
        <f>SUM(I310:K310)</f>
        <v>1390</v>
      </c>
      <c r="F310" s="399">
        <v>813</v>
      </c>
      <c r="G310" s="172" t="s">
        <v>1032</v>
      </c>
      <c r="H310" s="400">
        <v>1390</v>
      </c>
      <c r="I310" s="401">
        <v>1390</v>
      </c>
      <c r="J310" s="401"/>
      <c r="K310" s="401"/>
      <c r="L310" s="401">
        <v>1374.8766</v>
      </c>
      <c r="M310" s="401">
        <f>L310</f>
        <v>1374.8766</v>
      </c>
      <c r="N310" s="634"/>
      <c r="O310" s="83"/>
      <c r="P310" s="84"/>
      <c r="Q310" s="84"/>
      <c r="R310" s="84"/>
      <c r="S310" s="84"/>
      <c r="T310" s="84"/>
      <c r="U310" s="84"/>
      <c r="V310" s="84"/>
      <c r="W310" s="84"/>
      <c r="X310" s="84"/>
      <c r="Y310" s="84"/>
      <c r="Z310" s="84"/>
      <c r="AA310" s="84"/>
      <c r="AB310" s="84"/>
      <c r="AC310" s="84"/>
      <c r="AD310" s="84"/>
      <c r="AE310" s="84"/>
      <c r="AF310" s="85"/>
      <c r="AG310" s="133"/>
      <c r="AH310" s="100"/>
      <c r="AL310" s="51"/>
      <c r="AM310" s="53">
        <f>(M310/I310)*100</f>
        <v>98.9119856115108</v>
      </c>
    </row>
    <row r="311" spans="1:39" ht="12.75" customHeight="1" hidden="1">
      <c r="A311" s="629"/>
      <c r="B311" s="631"/>
      <c r="C311" s="624" t="s">
        <v>30</v>
      </c>
      <c r="D311" s="624"/>
      <c r="E311" s="398">
        <f>SUM(I311:K311)</f>
        <v>0</v>
      </c>
      <c r="F311" s="399"/>
      <c r="G311" s="172"/>
      <c r="H311" s="400"/>
      <c r="I311" s="401"/>
      <c r="J311" s="401"/>
      <c r="K311" s="401"/>
      <c r="L311" s="401"/>
      <c r="M311" s="401"/>
      <c r="N311" s="634"/>
      <c r="O311" s="83"/>
      <c r="P311" s="84"/>
      <c r="Q311" s="84"/>
      <c r="R311" s="84"/>
      <c r="S311" s="84"/>
      <c r="T311" s="84"/>
      <c r="U311" s="84"/>
      <c r="V311" s="84"/>
      <c r="W311" s="84"/>
      <c r="X311" s="84"/>
      <c r="Y311" s="84"/>
      <c r="Z311" s="84"/>
      <c r="AA311" s="84"/>
      <c r="AB311" s="84"/>
      <c r="AC311" s="84"/>
      <c r="AD311" s="84"/>
      <c r="AE311" s="84"/>
      <c r="AF311" s="85"/>
      <c r="AG311" s="133"/>
      <c r="AH311" s="100"/>
      <c r="AL311" s="51"/>
      <c r="AM311" s="53" t="e">
        <f>(M311/I311)*100</f>
        <v>#DIV/0!</v>
      </c>
    </row>
    <row r="312" spans="1:39" ht="12.75" customHeight="1" hidden="1">
      <c r="A312" s="629"/>
      <c r="B312" s="631"/>
      <c r="C312" s="624" t="s">
        <v>39</v>
      </c>
      <c r="D312" s="624"/>
      <c r="E312" s="398">
        <f>SUM(I312:K312)</f>
        <v>0</v>
      </c>
      <c r="F312" s="399"/>
      <c r="G312" s="172"/>
      <c r="H312" s="400"/>
      <c r="I312" s="401"/>
      <c r="J312" s="401"/>
      <c r="K312" s="401"/>
      <c r="L312" s="401"/>
      <c r="M312" s="401"/>
      <c r="N312" s="417"/>
      <c r="O312" s="83"/>
      <c r="P312" s="84"/>
      <c r="Q312" s="84"/>
      <c r="R312" s="84"/>
      <c r="S312" s="84"/>
      <c r="T312" s="84"/>
      <c r="U312" s="84"/>
      <c r="V312" s="84"/>
      <c r="W312" s="84"/>
      <c r="X312" s="84"/>
      <c r="Y312" s="84"/>
      <c r="Z312" s="84"/>
      <c r="AA312" s="84"/>
      <c r="AB312" s="84"/>
      <c r="AC312" s="84"/>
      <c r="AD312" s="84"/>
      <c r="AE312" s="84"/>
      <c r="AF312" s="85"/>
      <c r="AG312" s="133"/>
      <c r="AH312" s="100"/>
      <c r="AL312" s="51"/>
      <c r="AM312" s="53" t="e">
        <f>(M312/I312)*100</f>
        <v>#DIV/0!</v>
      </c>
    </row>
    <row r="313" spans="1:39" ht="12.75" customHeight="1" hidden="1">
      <c r="A313" s="629"/>
      <c r="B313" s="631"/>
      <c r="C313" s="624" t="s">
        <v>40</v>
      </c>
      <c r="D313" s="624"/>
      <c r="E313" s="398">
        <f>SUM(I313:K313)</f>
        <v>0</v>
      </c>
      <c r="F313" s="399"/>
      <c r="G313" s="172"/>
      <c r="H313" s="400"/>
      <c r="I313" s="401"/>
      <c r="J313" s="401"/>
      <c r="K313" s="401"/>
      <c r="L313" s="401"/>
      <c r="M313" s="401"/>
      <c r="N313" s="432"/>
      <c r="O313" s="115"/>
      <c r="P313" s="126"/>
      <c r="Q313" s="126"/>
      <c r="R313" s="126"/>
      <c r="S313" s="126"/>
      <c r="T313" s="126"/>
      <c r="U313" s="126"/>
      <c r="V313" s="126"/>
      <c r="W313" s="126"/>
      <c r="X313" s="126"/>
      <c r="Y313" s="126"/>
      <c r="Z313" s="126"/>
      <c r="AA313" s="126"/>
      <c r="AB313" s="126"/>
      <c r="AC313" s="126"/>
      <c r="AD313" s="126"/>
      <c r="AE313" s="126"/>
      <c r="AF313" s="127"/>
      <c r="AG313" s="143"/>
      <c r="AH313" s="100"/>
      <c r="AL313" s="51"/>
      <c r="AM313" s="53" t="e">
        <f>(M313/I313)*100</f>
        <v>#DIV/0!</v>
      </c>
    </row>
    <row r="314" spans="1:39" ht="25.5" customHeight="1">
      <c r="A314" s="629"/>
      <c r="B314" s="631"/>
      <c r="C314" s="624" t="s">
        <v>1028</v>
      </c>
      <c r="D314" s="624"/>
      <c r="E314" s="398"/>
      <c r="F314" s="399"/>
      <c r="G314" s="172"/>
      <c r="H314" s="400">
        <v>0</v>
      </c>
      <c r="I314" s="401">
        <v>0</v>
      </c>
      <c r="J314" s="401"/>
      <c r="K314" s="401"/>
      <c r="L314" s="401">
        <v>0</v>
      </c>
      <c r="M314" s="401">
        <v>0</v>
      </c>
      <c r="N314" s="425"/>
      <c r="O314" s="95"/>
      <c r="P314" s="96"/>
      <c r="Q314" s="96"/>
      <c r="R314" s="96"/>
      <c r="S314" s="96"/>
      <c r="T314" s="96"/>
      <c r="U314" s="96"/>
      <c r="V314" s="96"/>
      <c r="W314" s="96"/>
      <c r="X314" s="96"/>
      <c r="Y314" s="96"/>
      <c r="Z314" s="96"/>
      <c r="AA314" s="96"/>
      <c r="AB314" s="96"/>
      <c r="AC314" s="96"/>
      <c r="AD314" s="96"/>
      <c r="AE314" s="96"/>
      <c r="AF314" s="138"/>
      <c r="AG314" s="148"/>
      <c r="AH314" s="100"/>
      <c r="AL314" s="51"/>
      <c r="AM314" s="53"/>
    </row>
    <row r="315" spans="1:39" ht="12.75" customHeight="1">
      <c r="A315" s="629"/>
      <c r="B315" s="631" t="s">
        <v>204</v>
      </c>
      <c r="C315" s="624" t="s">
        <v>1025</v>
      </c>
      <c r="D315" s="624"/>
      <c r="E315" s="398">
        <f aca="true" t="shared" si="32" ref="E315:M315">SUM(E316:E321)</f>
        <v>1260</v>
      </c>
      <c r="F315" s="399"/>
      <c r="G315" s="172"/>
      <c r="H315" s="400">
        <f>H318</f>
        <v>1000</v>
      </c>
      <c r="I315" s="401">
        <f t="shared" si="32"/>
        <v>1260</v>
      </c>
      <c r="J315" s="401">
        <f t="shared" si="32"/>
        <v>0</v>
      </c>
      <c r="K315" s="401">
        <f t="shared" si="32"/>
        <v>0</v>
      </c>
      <c r="L315" s="401">
        <f t="shared" si="32"/>
        <v>1260</v>
      </c>
      <c r="M315" s="401">
        <f t="shared" si="32"/>
        <v>1260</v>
      </c>
      <c r="N315" s="634"/>
      <c r="O315" s="83"/>
      <c r="P315" s="84"/>
      <c r="Q315" s="84"/>
      <c r="R315" s="84"/>
      <c r="S315" s="84"/>
      <c r="T315" s="84"/>
      <c r="U315" s="84"/>
      <c r="V315" s="84"/>
      <c r="W315" s="84"/>
      <c r="X315" s="84"/>
      <c r="Y315" s="84"/>
      <c r="Z315" s="84"/>
      <c r="AA315" s="84"/>
      <c r="AB315" s="84"/>
      <c r="AC315" s="84"/>
      <c r="AD315" s="84"/>
      <c r="AE315" s="84"/>
      <c r="AF315" s="84"/>
      <c r="AG315" s="145"/>
      <c r="AH315" s="100"/>
      <c r="AL315" s="51"/>
      <c r="AM315" s="53"/>
    </row>
    <row r="316" spans="1:39" ht="12.75" customHeight="1" hidden="1">
      <c r="A316" s="629"/>
      <c r="B316" s="631"/>
      <c r="C316" s="624" t="s">
        <v>28</v>
      </c>
      <c r="D316" s="624"/>
      <c r="E316" s="398">
        <f>SUM(I316:K316)</f>
        <v>0</v>
      </c>
      <c r="F316" s="399"/>
      <c r="G316" s="172"/>
      <c r="H316" s="400"/>
      <c r="I316" s="401"/>
      <c r="J316" s="401"/>
      <c r="K316" s="401"/>
      <c r="L316" s="401"/>
      <c r="M316" s="401"/>
      <c r="N316" s="634"/>
      <c r="O316" s="83"/>
      <c r="P316" s="84"/>
      <c r="Q316" s="84"/>
      <c r="R316" s="84"/>
      <c r="S316" s="84"/>
      <c r="T316" s="84"/>
      <c r="U316" s="84"/>
      <c r="V316" s="84"/>
      <c r="W316" s="84"/>
      <c r="X316" s="84"/>
      <c r="Y316" s="84"/>
      <c r="Z316" s="84"/>
      <c r="AA316" s="84"/>
      <c r="AB316" s="84"/>
      <c r="AC316" s="84"/>
      <c r="AD316" s="84"/>
      <c r="AE316" s="84"/>
      <c r="AF316" s="84"/>
      <c r="AG316" s="145"/>
      <c r="AH316" s="100"/>
      <c r="AL316" s="51"/>
      <c r="AM316" s="53" t="e">
        <f aca="true" t="shared" si="33" ref="AM316:AM384">(M316/I316)*100</f>
        <v>#DIV/0!</v>
      </c>
    </row>
    <row r="317" spans="1:39" ht="12.75" customHeight="1">
      <c r="A317" s="629"/>
      <c r="B317" s="631"/>
      <c r="C317" s="624" t="s">
        <v>1026</v>
      </c>
      <c r="D317" s="624"/>
      <c r="E317" s="398"/>
      <c r="F317" s="399"/>
      <c r="G317" s="172"/>
      <c r="H317" s="400">
        <v>0</v>
      </c>
      <c r="I317" s="401">
        <v>0</v>
      </c>
      <c r="J317" s="401"/>
      <c r="K317" s="401"/>
      <c r="L317" s="401">
        <v>0</v>
      </c>
      <c r="M317" s="401">
        <v>0</v>
      </c>
      <c r="N317" s="634"/>
      <c r="O317" s="83"/>
      <c r="P317" s="84"/>
      <c r="Q317" s="84"/>
      <c r="R317" s="84"/>
      <c r="S317" s="84"/>
      <c r="T317" s="84"/>
      <c r="U317" s="84"/>
      <c r="V317" s="84"/>
      <c r="W317" s="84"/>
      <c r="X317" s="84"/>
      <c r="Y317" s="84"/>
      <c r="Z317" s="84"/>
      <c r="AA317" s="84"/>
      <c r="AB317" s="84"/>
      <c r="AC317" s="84"/>
      <c r="AD317" s="84"/>
      <c r="AE317" s="84"/>
      <c r="AF317" s="84"/>
      <c r="AG317" s="145"/>
      <c r="AH317" s="100"/>
      <c r="AL317" s="51"/>
      <c r="AM317" s="53"/>
    </row>
    <row r="318" spans="1:39" ht="12" customHeight="1">
      <c r="A318" s="629"/>
      <c r="B318" s="631"/>
      <c r="C318" s="624" t="s">
        <v>1027</v>
      </c>
      <c r="D318" s="624"/>
      <c r="E318" s="398">
        <f>SUM(I318:K318)</f>
        <v>1260</v>
      </c>
      <c r="F318" s="399">
        <v>813</v>
      </c>
      <c r="G318" s="172" t="s">
        <v>1032</v>
      </c>
      <c r="H318" s="400">
        <v>1000</v>
      </c>
      <c r="I318" s="401">
        <v>1260</v>
      </c>
      <c r="J318" s="401"/>
      <c r="K318" s="401"/>
      <c r="L318" s="401">
        <v>1260</v>
      </c>
      <c r="M318" s="401">
        <v>1260</v>
      </c>
      <c r="N318" s="634"/>
      <c r="O318" s="83"/>
      <c r="P318" s="84"/>
      <c r="Q318" s="84"/>
      <c r="R318" s="84"/>
      <c r="S318" s="84"/>
      <c r="T318" s="84"/>
      <c r="U318" s="84"/>
      <c r="V318" s="84"/>
      <c r="W318" s="84"/>
      <c r="X318" s="84"/>
      <c r="Y318" s="84"/>
      <c r="Z318" s="84"/>
      <c r="AA318" s="84"/>
      <c r="AB318" s="84"/>
      <c r="AC318" s="84"/>
      <c r="AD318" s="84"/>
      <c r="AE318" s="84"/>
      <c r="AF318" s="84"/>
      <c r="AG318" s="145"/>
      <c r="AH318" s="100"/>
      <c r="AL318" s="51"/>
      <c r="AM318" s="53">
        <f t="shared" si="33"/>
        <v>100</v>
      </c>
    </row>
    <row r="319" spans="1:39" ht="12.75" customHeight="1" hidden="1">
      <c r="A319" s="629"/>
      <c r="B319" s="631"/>
      <c r="C319" s="624" t="s">
        <v>30</v>
      </c>
      <c r="D319" s="624"/>
      <c r="E319" s="398">
        <f>SUM(I319:K319)</f>
        <v>0</v>
      </c>
      <c r="F319" s="399"/>
      <c r="G319" s="172"/>
      <c r="H319" s="400"/>
      <c r="I319" s="401"/>
      <c r="J319" s="401"/>
      <c r="K319" s="401"/>
      <c r="L319" s="401"/>
      <c r="M319" s="401"/>
      <c r="N319" s="634"/>
      <c r="O319" s="83"/>
      <c r="P319" s="84"/>
      <c r="Q319" s="84"/>
      <c r="R319" s="84"/>
      <c r="S319" s="84"/>
      <c r="T319" s="84"/>
      <c r="U319" s="84"/>
      <c r="V319" s="84"/>
      <c r="W319" s="84"/>
      <c r="X319" s="84"/>
      <c r="Y319" s="84"/>
      <c r="Z319" s="84"/>
      <c r="AA319" s="84"/>
      <c r="AB319" s="84"/>
      <c r="AC319" s="84"/>
      <c r="AD319" s="84"/>
      <c r="AE319" s="84"/>
      <c r="AF319" s="84"/>
      <c r="AG319" s="145"/>
      <c r="AH319" s="100"/>
      <c r="AL319" s="51"/>
      <c r="AM319" s="53" t="e">
        <f t="shared" si="33"/>
        <v>#DIV/0!</v>
      </c>
    </row>
    <row r="320" spans="1:39" ht="12.75" customHeight="1" hidden="1">
      <c r="A320" s="629"/>
      <c r="B320" s="631"/>
      <c r="C320" s="624" t="s">
        <v>39</v>
      </c>
      <c r="D320" s="624"/>
      <c r="E320" s="398">
        <f>SUM(I320:K320)</f>
        <v>0</v>
      </c>
      <c r="F320" s="399"/>
      <c r="G320" s="172"/>
      <c r="H320" s="400"/>
      <c r="I320" s="401"/>
      <c r="J320" s="401"/>
      <c r="K320" s="401"/>
      <c r="L320" s="401"/>
      <c r="M320" s="401"/>
      <c r="N320" s="417"/>
      <c r="O320" s="83"/>
      <c r="P320" s="84"/>
      <c r="Q320" s="84"/>
      <c r="R320" s="84"/>
      <c r="S320" s="84"/>
      <c r="T320" s="84"/>
      <c r="U320" s="84"/>
      <c r="V320" s="84"/>
      <c r="W320" s="84"/>
      <c r="X320" s="84"/>
      <c r="Y320" s="84"/>
      <c r="Z320" s="84"/>
      <c r="AA320" s="84"/>
      <c r="AB320" s="84"/>
      <c r="AC320" s="84"/>
      <c r="AD320" s="84"/>
      <c r="AE320" s="84"/>
      <c r="AF320" s="84"/>
      <c r="AG320" s="145"/>
      <c r="AH320" s="100"/>
      <c r="AL320" s="51"/>
      <c r="AM320" s="53" t="e">
        <f t="shared" si="33"/>
        <v>#DIV/0!</v>
      </c>
    </row>
    <row r="321" spans="1:39" ht="12.75" customHeight="1" hidden="1">
      <c r="A321" s="629"/>
      <c r="B321" s="631"/>
      <c r="C321" s="624" t="s">
        <v>40</v>
      </c>
      <c r="D321" s="624"/>
      <c r="E321" s="398">
        <f>SUM(I321:K321)</f>
        <v>0</v>
      </c>
      <c r="F321" s="399"/>
      <c r="G321" s="172"/>
      <c r="H321" s="400"/>
      <c r="I321" s="401"/>
      <c r="J321" s="401"/>
      <c r="K321" s="401"/>
      <c r="L321" s="401"/>
      <c r="M321" s="401"/>
      <c r="N321" s="418"/>
      <c r="O321" s="86"/>
      <c r="P321" s="87"/>
      <c r="Q321" s="87"/>
      <c r="R321" s="87"/>
      <c r="S321" s="87"/>
      <c r="T321" s="87"/>
      <c r="U321" s="87"/>
      <c r="V321" s="87"/>
      <c r="W321" s="87"/>
      <c r="X321" s="87"/>
      <c r="Y321" s="87"/>
      <c r="Z321" s="87"/>
      <c r="AA321" s="87"/>
      <c r="AB321" s="87"/>
      <c r="AC321" s="87"/>
      <c r="AD321" s="87"/>
      <c r="AE321" s="87"/>
      <c r="AF321" s="87"/>
      <c r="AG321" s="146"/>
      <c r="AH321" s="100"/>
      <c r="AL321" s="51"/>
      <c r="AM321" s="53" t="e">
        <f t="shared" si="33"/>
        <v>#DIV/0!</v>
      </c>
    </row>
    <row r="322" spans="1:39" ht="12.75" customHeight="1">
      <c r="A322" s="629"/>
      <c r="B322" s="631"/>
      <c r="C322" s="624" t="s">
        <v>1028</v>
      </c>
      <c r="D322" s="624"/>
      <c r="E322" s="624"/>
      <c r="F322" s="399"/>
      <c r="G322" s="172"/>
      <c r="H322" s="400">
        <v>0</v>
      </c>
      <c r="I322" s="401">
        <v>0</v>
      </c>
      <c r="J322" s="401"/>
      <c r="K322" s="401"/>
      <c r="L322" s="401">
        <v>0</v>
      </c>
      <c r="M322" s="401">
        <v>0</v>
      </c>
      <c r="N322" s="425"/>
      <c r="O322" s="95"/>
      <c r="P322" s="96"/>
      <c r="Q322" s="96"/>
      <c r="R322" s="96"/>
      <c r="S322" s="96"/>
      <c r="T322" s="96"/>
      <c r="U322" s="96"/>
      <c r="V322" s="96"/>
      <c r="W322" s="96"/>
      <c r="X322" s="96"/>
      <c r="Y322" s="96"/>
      <c r="Z322" s="96"/>
      <c r="AA322" s="96"/>
      <c r="AB322" s="96"/>
      <c r="AC322" s="96"/>
      <c r="AD322" s="96"/>
      <c r="AE322" s="96"/>
      <c r="AF322" s="138"/>
      <c r="AG322" s="148"/>
      <c r="AH322" s="100"/>
      <c r="AL322" s="51"/>
      <c r="AM322" s="53"/>
    </row>
    <row r="323" spans="1:39" ht="12.75" customHeight="1">
      <c r="A323" s="629"/>
      <c r="B323" s="631" t="s">
        <v>208</v>
      </c>
      <c r="C323" s="624" t="s">
        <v>1025</v>
      </c>
      <c r="D323" s="624"/>
      <c r="E323" s="398">
        <f aca="true" t="shared" si="34" ref="E323:M323">SUM(E324:E329)</f>
        <v>790.19</v>
      </c>
      <c r="F323" s="399"/>
      <c r="G323" s="172"/>
      <c r="H323" s="400">
        <f>H326</f>
        <v>400</v>
      </c>
      <c r="I323" s="401">
        <f t="shared" si="34"/>
        <v>790.19</v>
      </c>
      <c r="J323" s="401">
        <f t="shared" si="34"/>
        <v>0</v>
      </c>
      <c r="K323" s="401">
        <f t="shared" si="34"/>
        <v>0</v>
      </c>
      <c r="L323" s="401">
        <f t="shared" si="34"/>
        <v>790.19</v>
      </c>
      <c r="M323" s="401">
        <f t="shared" si="34"/>
        <v>790.19</v>
      </c>
      <c r="N323" s="634"/>
      <c r="O323" s="83"/>
      <c r="P323" s="84"/>
      <c r="Q323" s="84"/>
      <c r="R323" s="84"/>
      <c r="S323" s="84"/>
      <c r="T323" s="84"/>
      <c r="U323" s="84"/>
      <c r="V323" s="84"/>
      <c r="W323" s="84"/>
      <c r="X323" s="84"/>
      <c r="Y323" s="84"/>
      <c r="Z323" s="84"/>
      <c r="AA323" s="84"/>
      <c r="AB323" s="84"/>
      <c r="AC323" s="84"/>
      <c r="AD323" s="84"/>
      <c r="AE323" s="84"/>
      <c r="AF323" s="85"/>
      <c r="AG323" s="133"/>
      <c r="AH323" s="100"/>
      <c r="AL323" s="51"/>
      <c r="AM323" s="53"/>
    </row>
    <row r="324" spans="1:39" ht="12.75" customHeight="1" hidden="1">
      <c r="A324" s="629"/>
      <c r="B324" s="631"/>
      <c r="C324" s="624" t="s">
        <v>28</v>
      </c>
      <c r="D324" s="624"/>
      <c r="E324" s="398">
        <f>SUM(I324:K324)</f>
        <v>0</v>
      </c>
      <c r="F324" s="399"/>
      <c r="G324" s="172"/>
      <c r="H324" s="400"/>
      <c r="I324" s="401"/>
      <c r="J324" s="401"/>
      <c r="K324" s="401"/>
      <c r="L324" s="401"/>
      <c r="M324" s="401"/>
      <c r="N324" s="634"/>
      <c r="O324" s="83"/>
      <c r="P324" s="84"/>
      <c r="Q324" s="84"/>
      <c r="R324" s="84"/>
      <c r="S324" s="84"/>
      <c r="T324" s="84"/>
      <c r="U324" s="84"/>
      <c r="V324" s="84"/>
      <c r="W324" s="84"/>
      <c r="X324" s="84"/>
      <c r="Y324" s="84"/>
      <c r="Z324" s="84"/>
      <c r="AA324" s="84"/>
      <c r="AB324" s="84"/>
      <c r="AC324" s="84"/>
      <c r="AD324" s="84"/>
      <c r="AE324" s="84"/>
      <c r="AF324" s="85"/>
      <c r="AG324" s="133"/>
      <c r="AH324" s="100"/>
      <c r="AL324" s="51"/>
      <c r="AM324" s="53" t="e">
        <f t="shared" si="33"/>
        <v>#DIV/0!</v>
      </c>
    </row>
    <row r="325" spans="1:39" ht="12.75" customHeight="1">
      <c r="A325" s="629"/>
      <c r="B325" s="631"/>
      <c r="C325" s="624" t="s">
        <v>1026</v>
      </c>
      <c r="D325" s="624"/>
      <c r="E325" s="398"/>
      <c r="F325" s="399"/>
      <c r="G325" s="172"/>
      <c r="H325" s="400">
        <v>0</v>
      </c>
      <c r="I325" s="401">
        <v>0</v>
      </c>
      <c r="J325" s="401"/>
      <c r="K325" s="401"/>
      <c r="L325" s="401">
        <v>0</v>
      </c>
      <c r="M325" s="401">
        <v>0</v>
      </c>
      <c r="N325" s="634"/>
      <c r="O325" s="83"/>
      <c r="P325" s="84"/>
      <c r="Q325" s="84"/>
      <c r="R325" s="84"/>
      <c r="S325" s="84"/>
      <c r="T325" s="84"/>
      <c r="U325" s="84"/>
      <c r="V325" s="84"/>
      <c r="W325" s="84"/>
      <c r="X325" s="84"/>
      <c r="Y325" s="84"/>
      <c r="Z325" s="84"/>
      <c r="AA325" s="84"/>
      <c r="AB325" s="84"/>
      <c r="AC325" s="84"/>
      <c r="AD325" s="84"/>
      <c r="AE325" s="84"/>
      <c r="AF325" s="85"/>
      <c r="AG325" s="133"/>
      <c r="AH325" s="100"/>
      <c r="AL325" s="51"/>
      <c r="AM325" s="53"/>
    </row>
    <row r="326" spans="1:39" ht="12.75" customHeight="1">
      <c r="A326" s="629"/>
      <c r="B326" s="631"/>
      <c r="C326" s="624" t="s">
        <v>1027</v>
      </c>
      <c r="D326" s="624"/>
      <c r="E326" s="398">
        <f>SUM(I326:K326)</f>
        <v>790.19</v>
      </c>
      <c r="F326" s="399">
        <v>813</v>
      </c>
      <c r="G326" s="172" t="s">
        <v>1032</v>
      </c>
      <c r="H326" s="400">
        <v>400</v>
      </c>
      <c r="I326" s="401">
        <v>790.19</v>
      </c>
      <c r="J326" s="401"/>
      <c r="K326" s="401"/>
      <c r="L326" s="401">
        <v>790.19</v>
      </c>
      <c r="M326" s="401">
        <v>790.19</v>
      </c>
      <c r="N326" s="634"/>
      <c r="O326" s="83"/>
      <c r="P326" s="84"/>
      <c r="Q326" s="84"/>
      <c r="R326" s="84"/>
      <c r="S326" s="84"/>
      <c r="T326" s="84"/>
      <c r="U326" s="84"/>
      <c r="V326" s="84"/>
      <c r="W326" s="84"/>
      <c r="X326" s="84"/>
      <c r="Y326" s="84"/>
      <c r="Z326" s="84"/>
      <c r="AA326" s="84"/>
      <c r="AB326" s="84"/>
      <c r="AC326" s="84"/>
      <c r="AD326" s="84"/>
      <c r="AE326" s="84"/>
      <c r="AF326" s="85"/>
      <c r="AG326" s="133"/>
      <c r="AH326" s="100"/>
      <c r="AL326" s="51"/>
      <c r="AM326" s="53">
        <f t="shared" si="33"/>
        <v>100</v>
      </c>
    </row>
    <row r="327" spans="1:39" ht="12.75" customHeight="1" hidden="1">
      <c r="A327" s="629"/>
      <c r="B327" s="631"/>
      <c r="C327" s="624" t="s">
        <v>30</v>
      </c>
      <c r="D327" s="624"/>
      <c r="E327" s="398">
        <f>SUM(I327:K327)</f>
        <v>0</v>
      </c>
      <c r="F327" s="399"/>
      <c r="G327" s="172"/>
      <c r="H327" s="400"/>
      <c r="I327" s="401"/>
      <c r="J327" s="401"/>
      <c r="K327" s="401"/>
      <c r="L327" s="401"/>
      <c r="M327" s="401"/>
      <c r="N327" s="634"/>
      <c r="O327" s="83"/>
      <c r="P327" s="84"/>
      <c r="Q327" s="84"/>
      <c r="R327" s="84"/>
      <c r="S327" s="84"/>
      <c r="T327" s="84"/>
      <c r="U327" s="84"/>
      <c r="V327" s="84"/>
      <c r="W327" s="84"/>
      <c r="X327" s="84"/>
      <c r="Y327" s="84"/>
      <c r="Z327" s="84"/>
      <c r="AA327" s="84"/>
      <c r="AB327" s="84"/>
      <c r="AC327" s="84"/>
      <c r="AD327" s="84"/>
      <c r="AE327" s="84"/>
      <c r="AF327" s="85"/>
      <c r="AG327" s="133"/>
      <c r="AH327" s="100"/>
      <c r="AL327" s="51"/>
      <c r="AM327" s="53" t="e">
        <f t="shared" si="33"/>
        <v>#DIV/0!</v>
      </c>
    </row>
    <row r="328" spans="1:39" ht="12.75" customHeight="1" hidden="1">
      <c r="A328" s="629"/>
      <c r="B328" s="631"/>
      <c r="C328" s="624" t="s">
        <v>39</v>
      </c>
      <c r="D328" s="624"/>
      <c r="E328" s="398">
        <f>SUM(I328:K328)</f>
        <v>0</v>
      </c>
      <c r="F328" s="399"/>
      <c r="G328" s="172"/>
      <c r="H328" s="400"/>
      <c r="I328" s="401"/>
      <c r="J328" s="401"/>
      <c r="K328" s="401"/>
      <c r="L328" s="401"/>
      <c r="M328" s="401"/>
      <c r="N328" s="417"/>
      <c r="O328" s="83"/>
      <c r="P328" s="84"/>
      <c r="Q328" s="84"/>
      <c r="R328" s="84"/>
      <c r="S328" s="84"/>
      <c r="T328" s="84"/>
      <c r="U328" s="84"/>
      <c r="V328" s="84"/>
      <c r="W328" s="84"/>
      <c r="X328" s="84"/>
      <c r="Y328" s="84"/>
      <c r="Z328" s="84"/>
      <c r="AA328" s="84"/>
      <c r="AB328" s="84"/>
      <c r="AC328" s="84"/>
      <c r="AD328" s="84"/>
      <c r="AE328" s="84"/>
      <c r="AF328" s="85"/>
      <c r="AG328" s="133"/>
      <c r="AH328" s="100"/>
      <c r="AL328" s="51"/>
      <c r="AM328" s="53" t="e">
        <f t="shared" si="33"/>
        <v>#DIV/0!</v>
      </c>
    </row>
    <row r="329" spans="1:39" ht="16.5" customHeight="1">
      <c r="A329" s="629"/>
      <c r="B329" s="631"/>
      <c r="C329" s="624" t="s">
        <v>1028</v>
      </c>
      <c r="D329" s="624"/>
      <c r="E329" s="398">
        <f>SUM(I329:K329)</f>
        <v>0</v>
      </c>
      <c r="F329" s="399"/>
      <c r="G329" s="172"/>
      <c r="H329" s="400">
        <v>0</v>
      </c>
      <c r="I329" s="401">
        <v>0</v>
      </c>
      <c r="J329" s="401"/>
      <c r="K329" s="401"/>
      <c r="L329" s="401">
        <v>0</v>
      </c>
      <c r="M329" s="401">
        <v>0</v>
      </c>
      <c r="N329" s="418"/>
      <c r="O329" s="86"/>
      <c r="P329" s="87"/>
      <c r="Q329" s="87"/>
      <c r="R329" s="87"/>
      <c r="S329" s="87"/>
      <c r="T329" s="87"/>
      <c r="U329" s="87"/>
      <c r="V329" s="87"/>
      <c r="W329" s="87"/>
      <c r="X329" s="87"/>
      <c r="Y329" s="87"/>
      <c r="Z329" s="87"/>
      <c r="AA329" s="87"/>
      <c r="AB329" s="87"/>
      <c r="AC329" s="87"/>
      <c r="AD329" s="87"/>
      <c r="AE329" s="87"/>
      <c r="AF329" s="88"/>
      <c r="AG329" s="133"/>
      <c r="AH329" s="100"/>
      <c r="AL329" s="51"/>
      <c r="AM329" s="53" t="e">
        <f t="shared" si="33"/>
        <v>#DIV/0!</v>
      </c>
    </row>
    <row r="330" spans="1:39" ht="12.75" customHeight="1">
      <c r="A330" s="629"/>
      <c r="B330" s="631" t="s">
        <v>211</v>
      </c>
      <c r="C330" s="624" t="s">
        <v>1025</v>
      </c>
      <c r="D330" s="624"/>
      <c r="E330" s="398">
        <f aca="true" t="shared" si="35" ref="E330:M330">SUM(E331:E336)</f>
        <v>1030</v>
      </c>
      <c r="F330" s="399"/>
      <c r="G330" s="172"/>
      <c r="H330" s="400">
        <f>H333</f>
        <v>1000</v>
      </c>
      <c r="I330" s="401">
        <f t="shared" si="35"/>
        <v>1030</v>
      </c>
      <c r="J330" s="401">
        <f t="shared" si="35"/>
        <v>0</v>
      </c>
      <c r="K330" s="401">
        <f t="shared" si="35"/>
        <v>0</v>
      </c>
      <c r="L330" s="401">
        <f t="shared" si="35"/>
        <v>1029.99909</v>
      </c>
      <c r="M330" s="401">
        <f t="shared" si="35"/>
        <v>1029.99909</v>
      </c>
      <c r="N330" s="633"/>
      <c r="O330" s="83"/>
      <c r="P330" s="84"/>
      <c r="Q330" s="84"/>
      <c r="R330" s="84"/>
      <c r="S330" s="84"/>
      <c r="T330" s="84"/>
      <c r="U330" s="84"/>
      <c r="V330" s="84"/>
      <c r="W330" s="84"/>
      <c r="X330" s="84"/>
      <c r="Y330" s="84"/>
      <c r="Z330" s="84"/>
      <c r="AA330" s="84"/>
      <c r="AB330" s="84"/>
      <c r="AC330" s="84"/>
      <c r="AD330" s="84"/>
      <c r="AE330" s="84"/>
      <c r="AF330" s="85"/>
      <c r="AG330" s="133"/>
      <c r="AH330" s="100"/>
      <c r="AL330" s="51"/>
      <c r="AM330" s="53"/>
    </row>
    <row r="331" spans="1:39" ht="12.75" customHeight="1" hidden="1">
      <c r="A331" s="629"/>
      <c r="B331" s="631"/>
      <c r="C331" s="624" t="s">
        <v>28</v>
      </c>
      <c r="D331" s="624"/>
      <c r="E331" s="398">
        <f>SUM(I331:K331)</f>
        <v>0</v>
      </c>
      <c r="F331" s="399"/>
      <c r="G331" s="172"/>
      <c r="H331" s="400"/>
      <c r="I331" s="401"/>
      <c r="J331" s="401"/>
      <c r="K331" s="401"/>
      <c r="L331" s="401"/>
      <c r="M331" s="401"/>
      <c r="N331" s="633"/>
      <c r="O331" s="83"/>
      <c r="P331" s="84"/>
      <c r="Q331" s="84"/>
      <c r="R331" s="84"/>
      <c r="S331" s="84"/>
      <c r="T331" s="84"/>
      <c r="U331" s="84"/>
      <c r="V331" s="84"/>
      <c r="W331" s="84"/>
      <c r="X331" s="84"/>
      <c r="Y331" s="84"/>
      <c r="Z331" s="84"/>
      <c r="AA331" s="84"/>
      <c r="AB331" s="84"/>
      <c r="AC331" s="84"/>
      <c r="AD331" s="84"/>
      <c r="AE331" s="84"/>
      <c r="AF331" s="85"/>
      <c r="AG331" s="133"/>
      <c r="AH331" s="100"/>
      <c r="AL331" s="51"/>
      <c r="AM331" s="53" t="e">
        <f t="shared" si="33"/>
        <v>#DIV/0!</v>
      </c>
    </row>
    <row r="332" spans="1:39" ht="12.75" customHeight="1">
      <c r="A332" s="629"/>
      <c r="B332" s="631"/>
      <c r="C332" s="624" t="s">
        <v>1026</v>
      </c>
      <c r="D332" s="624"/>
      <c r="E332" s="398"/>
      <c r="F332" s="399"/>
      <c r="G332" s="172"/>
      <c r="H332" s="400">
        <v>0</v>
      </c>
      <c r="I332" s="401">
        <v>0</v>
      </c>
      <c r="J332" s="401"/>
      <c r="K332" s="401"/>
      <c r="L332" s="401">
        <v>0</v>
      </c>
      <c r="M332" s="401">
        <v>0</v>
      </c>
      <c r="N332" s="633"/>
      <c r="O332" s="83"/>
      <c r="P332" s="84"/>
      <c r="Q332" s="84"/>
      <c r="R332" s="84"/>
      <c r="S332" s="84"/>
      <c r="T332" s="84"/>
      <c r="U332" s="84"/>
      <c r="V332" s="84"/>
      <c r="W332" s="84"/>
      <c r="X332" s="84"/>
      <c r="Y332" s="84"/>
      <c r="Z332" s="84"/>
      <c r="AA332" s="84"/>
      <c r="AB332" s="84"/>
      <c r="AC332" s="84"/>
      <c r="AD332" s="84"/>
      <c r="AE332" s="84"/>
      <c r="AF332" s="85"/>
      <c r="AG332" s="133"/>
      <c r="AH332" s="100"/>
      <c r="AL332" s="51"/>
      <c r="AM332" s="53"/>
    </row>
    <row r="333" spans="1:39" ht="12.75" customHeight="1">
      <c r="A333" s="629"/>
      <c r="B333" s="631"/>
      <c r="C333" s="624" t="s">
        <v>1027</v>
      </c>
      <c r="D333" s="624"/>
      <c r="E333" s="398">
        <f>SUM(I333:K333)</f>
        <v>1030</v>
      </c>
      <c r="F333" s="399">
        <v>813</v>
      </c>
      <c r="G333" s="172" t="s">
        <v>1032</v>
      </c>
      <c r="H333" s="400">
        <v>1000</v>
      </c>
      <c r="I333" s="401">
        <v>1030</v>
      </c>
      <c r="J333" s="401"/>
      <c r="K333" s="401"/>
      <c r="L333" s="401">
        <v>1029.99909</v>
      </c>
      <c r="M333" s="401">
        <f>L333</f>
        <v>1029.99909</v>
      </c>
      <c r="N333" s="633"/>
      <c r="O333" s="83"/>
      <c r="P333" s="84"/>
      <c r="Q333" s="84"/>
      <c r="R333" s="84"/>
      <c r="S333" s="84"/>
      <c r="T333" s="84"/>
      <c r="U333" s="84"/>
      <c r="V333" s="84"/>
      <c r="W333" s="84"/>
      <c r="X333" s="84"/>
      <c r="Y333" s="84"/>
      <c r="Z333" s="84"/>
      <c r="AA333" s="84"/>
      <c r="AB333" s="84"/>
      <c r="AC333" s="84"/>
      <c r="AD333" s="84"/>
      <c r="AE333" s="84"/>
      <c r="AF333" s="85"/>
      <c r="AG333" s="133"/>
      <c r="AH333" s="100"/>
      <c r="AL333" s="51"/>
      <c r="AM333" s="53">
        <f t="shared" si="33"/>
        <v>99.99991165048544</v>
      </c>
    </row>
    <row r="334" spans="1:39" ht="12.75" customHeight="1" hidden="1">
      <c r="A334" s="629"/>
      <c r="B334" s="631"/>
      <c r="C334" s="624" t="s">
        <v>30</v>
      </c>
      <c r="D334" s="624"/>
      <c r="E334" s="398">
        <f>SUM(I334:K334)</f>
        <v>0</v>
      </c>
      <c r="F334" s="399"/>
      <c r="G334" s="172"/>
      <c r="H334" s="400"/>
      <c r="I334" s="401"/>
      <c r="J334" s="401"/>
      <c r="K334" s="401"/>
      <c r="L334" s="401"/>
      <c r="M334" s="401"/>
      <c r="N334" s="633"/>
      <c r="O334" s="83"/>
      <c r="P334" s="84"/>
      <c r="Q334" s="84"/>
      <c r="R334" s="84"/>
      <c r="S334" s="84"/>
      <c r="T334" s="84"/>
      <c r="U334" s="84"/>
      <c r="V334" s="84"/>
      <c r="W334" s="84"/>
      <c r="X334" s="84"/>
      <c r="Y334" s="84"/>
      <c r="Z334" s="84"/>
      <c r="AA334" s="84"/>
      <c r="AB334" s="84"/>
      <c r="AC334" s="84"/>
      <c r="AD334" s="84"/>
      <c r="AE334" s="84"/>
      <c r="AF334" s="85"/>
      <c r="AG334" s="133"/>
      <c r="AH334" s="100"/>
      <c r="AL334" s="51"/>
      <c r="AM334" s="53" t="e">
        <f t="shared" si="33"/>
        <v>#DIV/0!</v>
      </c>
    </row>
    <row r="335" spans="1:39" ht="12.75" customHeight="1" hidden="1">
      <c r="A335" s="629"/>
      <c r="B335" s="631"/>
      <c r="C335" s="624" t="s">
        <v>39</v>
      </c>
      <c r="D335" s="624"/>
      <c r="E335" s="398">
        <f>SUM(I335:K335)</f>
        <v>0</v>
      </c>
      <c r="F335" s="399"/>
      <c r="G335" s="172"/>
      <c r="H335" s="400"/>
      <c r="I335" s="401"/>
      <c r="J335" s="401"/>
      <c r="K335" s="401"/>
      <c r="L335" s="401"/>
      <c r="M335" s="401"/>
      <c r="N335" s="431"/>
      <c r="O335" s="83"/>
      <c r="P335" s="84"/>
      <c r="Q335" s="84"/>
      <c r="R335" s="84"/>
      <c r="S335" s="84"/>
      <c r="T335" s="84"/>
      <c r="U335" s="84"/>
      <c r="V335" s="84"/>
      <c r="W335" s="84"/>
      <c r="X335" s="84"/>
      <c r="Y335" s="84"/>
      <c r="Z335" s="84"/>
      <c r="AA335" s="84"/>
      <c r="AB335" s="84"/>
      <c r="AC335" s="84"/>
      <c r="AD335" s="84"/>
      <c r="AE335" s="84"/>
      <c r="AF335" s="85"/>
      <c r="AG335" s="133"/>
      <c r="AH335" s="100"/>
      <c r="AL335" s="51"/>
      <c r="AM335" s="53" t="e">
        <f t="shared" si="33"/>
        <v>#DIV/0!</v>
      </c>
    </row>
    <row r="336" spans="1:39" ht="12.75" customHeight="1" hidden="1">
      <c r="A336" s="629"/>
      <c r="B336" s="631"/>
      <c r="C336" s="624" t="s">
        <v>40</v>
      </c>
      <c r="D336" s="624"/>
      <c r="E336" s="398">
        <f>SUM(I336:K336)</f>
        <v>0</v>
      </c>
      <c r="F336" s="399"/>
      <c r="G336" s="172"/>
      <c r="H336" s="400"/>
      <c r="I336" s="401"/>
      <c r="J336" s="401"/>
      <c r="K336" s="401"/>
      <c r="L336" s="401"/>
      <c r="M336" s="401"/>
      <c r="N336" s="418"/>
      <c r="O336" s="86"/>
      <c r="P336" s="87"/>
      <c r="Q336" s="87"/>
      <c r="R336" s="87"/>
      <c r="S336" s="87"/>
      <c r="T336" s="87"/>
      <c r="U336" s="87"/>
      <c r="V336" s="87"/>
      <c r="W336" s="87"/>
      <c r="X336" s="87"/>
      <c r="Y336" s="87"/>
      <c r="Z336" s="87"/>
      <c r="AA336" s="87"/>
      <c r="AB336" s="87"/>
      <c r="AC336" s="87"/>
      <c r="AD336" s="87"/>
      <c r="AE336" s="87"/>
      <c r="AF336" s="88"/>
      <c r="AG336" s="133"/>
      <c r="AH336" s="100"/>
      <c r="AL336" s="51"/>
      <c r="AM336" s="53" t="e">
        <f t="shared" si="33"/>
        <v>#DIV/0!</v>
      </c>
    </row>
    <row r="337" spans="1:39" ht="43.5" customHeight="1">
      <c r="A337" s="629"/>
      <c r="B337" s="631"/>
      <c r="C337" s="624" t="s">
        <v>1028</v>
      </c>
      <c r="D337" s="624"/>
      <c r="E337" s="398"/>
      <c r="F337" s="399"/>
      <c r="G337" s="172"/>
      <c r="H337" s="400">
        <v>0</v>
      </c>
      <c r="I337" s="401">
        <v>0</v>
      </c>
      <c r="J337" s="401"/>
      <c r="K337" s="401"/>
      <c r="L337" s="401">
        <v>0</v>
      </c>
      <c r="M337" s="401">
        <v>0</v>
      </c>
      <c r="N337" s="425"/>
      <c r="O337" s="95"/>
      <c r="P337" s="96"/>
      <c r="Q337" s="96"/>
      <c r="R337" s="96"/>
      <c r="S337" s="96"/>
      <c r="T337" s="96"/>
      <c r="U337" s="96"/>
      <c r="V337" s="96"/>
      <c r="W337" s="96"/>
      <c r="X337" s="96"/>
      <c r="Y337" s="96"/>
      <c r="Z337" s="96"/>
      <c r="AA337" s="96"/>
      <c r="AB337" s="96"/>
      <c r="AC337" s="96"/>
      <c r="AD337" s="96"/>
      <c r="AE337" s="96"/>
      <c r="AF337" s="97"/>
      <c r="AG337" s="133"/>
      <c r="AH337" s="100"/>
      <c r="AL337" s="51"/>
      <c r="AM337" s="53"/>
    </row>
    <row r="338" spans="1:39" ht="12.75" customHeight="1">
      <c r="A338" s="629"/>
      <c r="B338" s="631" t="s">
        <v>215</v>
      </c>
      <c r="C338" s="624" t="s">
        <v>1025</v>
      </c>
      <c r="D338" s="624"/>
      <c r="E338" s="398">
        <f aca="true" t="shared" si="36" ref="E338:M338">SUM(E339:E344)</f>
        <v>0</v>
      </c>
      <c r="F338" s="399"/>
      <c r="G338" s="172"/>
      <c r="H338" s="400">
        <f>H341</f>
        <v>50</v>
      </c>
      <c r="I338" s="401">
        <f t="shared" si="36"/>
        <v>0</v>
      </c>
      <c r="J338" s="401">
        <f t="shared" si="36"/>
        <v>0</v>
      </c>
      <c r="K338" s="401">
        <f t="shared" si="36"/>
        <v>0</v>
      </c>
      <c r="L338" s="401">
        <f t="shared" si="36"/>
        <v>0</v>
      </c>
      <c r="M338" s="401">
        <f t="shared" si="36"/>
        <v>0</v>
      </c>
      <c r="N338" s="634"/>
      <c r="O338" s="83"/>
      <c r="P338" s="84"/>
      <c r="Q338" s="84"/>
      <c r="R338" s="84"/>
      <c r="S338" s="84"/>
      <c r="T338" s="84"/>
      <c r="U338" s="84"/>
      <c r="V338" s="84"/>
      <c r="W338" s="84"/>
      <c r="X338" s="84"/>
      <c r="Y338" s="84"/>
      <c r="Z338" s="84"/>
      <c r="AA338" s="84"/>
      <c r="AB338" s="84"/>
      <c r="AC338" s="84"/>
      <c r="AD338" s="84"/>
      <c r="AE338" s="84"/>
      <c r="AF338" s="85"/>
      <c r="AG338" s="133"/>
      <c r="AH338" s="100"/>
      <c r="AL338" s="51"/>
      <c r="AM338" s="53"/>
    </row>
    <row r="339" spans="1:39" ht="12.75" customHeight="1" hidden="1">
      <c r="A339" s="629"/>
      <c r="B339" s="631"/>
      <c r="C339" s="624" t="s">
        <v>28</v>
      </c>
      <c r="D339" s="624"/>
      <c r="E339" s="398">
        <f>SUM(I339:K339)</f>
        <v>0</v>
      </c>
      <c r="F339" s="399"/>
      <c r="G339" s="172"/>
      <c r="H339" s="400"/>
      <c r="I339" s="401"/>
      <c r="J339" s="401"/>
      <c r="K339" s="401"/>
      <c r="L339" s="401"/>
      <c r="M339" s="401"/>
      <c r="N339" s="634"/>
      <c r="O339" s="83"/>
      <c r="P339" s="84"/>
      <c r="Q339" s="84"/>
      <c r="R339" s="84"/>
      <c r="S339" s="84"/>
      <c r="T339" s="84"/>
      <c r="U339" s="84"/>
      <c r="V339" s="84"/>
      <c r="W339" s="84"/>
      <c r="X339" s="84"/>
      <c r="Y339" s="84"/>
      <c r="Z339" s="84"/>
      <c r="AA339" s="84"/>
      <c r="AB339" s="84"/>
      <c r="AC339" s="84"/>
      <c r="AD339" s="84"/>
      <c r="AE339" s="84"/>
      <c r="AF339" s="85"/>
      <c r="AG339" s="133"/>
      <c r="AH339" s="100"/>
      <c r="AL339" s="51"/>
      <c r="AM339" s="53" t="e">
        <f t="shared" si="33"/>
        <v>#DIV/0!</v>
      </c>
    </row>
    <row r="340" spans="1:39" ht="12.75" customHeight="1">
      <c r="A340" s="629"/>
      <c r="B340" s="631"/>
      <c r="C340" s="624" t="s">
        <v>1026</v>
      </c>
      <c r="D340" s="624"/>
      <c r="E340" s="398"/>
      <c r="F340" s="399"/>
      <c r="G340" s="172"/>
      <c r="H340" s="400">
        <v>0</v>
      </c>
      <c r="I340" s="401">
        <v>0</v>
      </c>
      <c r="J340" s="401"/>
      <c r="K340" s="401"/>
      <c r="L340" s="401">
        <v>0</v>
      </c>
      <c r="M340" s="401">
        <v>0</v>
      </c>
      <c r="N340" s="634"/>
      <c r="O340" s="83"/>
      <c r="P340" s="84"/>
      <c r="Q340" s="84"/>
      <c r="R340" s="84"/>
      <c r="S340" s="84"/>
      <c r="T340" s="84"/>
      <c r="U340" s="84"/>
      <c r="V340" s="84"/>
      <c r="W340" s="84"/>
      <c r="X340" s="84"/>
      <c r="Y340" s="84"/>
      <c r="Z340" s="84"/>
      <c r="AA340" s="84"/>
      <c r="AB340" s="84"/>
      <c r="AC340" s="84"/>
      <c r="AD340" s="84"/>
      <c r="AE340" s="84"/>
      <c r="AF340" s="85"/>
      <c r="AG340" s="133"/>
      <c r="AH340" s="100"/>
      <c r="AL340" s="51"/>
      <c r="AM340" s="53"/>
    </row>
    <row r="341" spans="1:39" ht="12.75" customHeight="1">
      <c r="A341" s="629"/>
      <c r="B341" s="631"/>
      <c r="C341" s="624" t="s">
        <v>1027</v>
      </c>
      <c r="D341" s="624"/>
      <c r="E341" s="398">
        <f>SUM(I341:K341)</f>
        <v>0</v>
      </c>
      <c r="F341" s="399">
        <v>813</v>
      </c>
      <c r="G341" s="172" t="s">
        <v>1032</v>
      </c>
      <c r="H341" s="400">
        <v>50</v>
      </c>
      <c r="I341" s="401">
        <v>0</v>
      </c>
      <c r="J341" s="401"/>
      <c r="K341" s="401"/>
      <c r="L341" s="401">
        <v>0</v>
      </c>
      <c r="M341" s="401">
        <v>0</v>
      </c>
      <c r="N341" s="634"/>
      <c r="O341" s="83"/>
      <c r="P341" s="84"/>
      <c r="Q341" s="84"/>
      <c r="R341" s="84"/>
      <c r="S341" s="84"/>
      <c r="T341" s="84"/>
      <c r="U341" s="84"/>
      <c r="V341" s="84"/>
      <c r="W341" s="84"/>
      <c r="X341" s="84"/>
      <c r="Y341" s="84"/>
      <c r="Z341" s="84"/>
      <c r="AA341" s="84"/>
      <c r="AB341" s="84"/>
      <c r="AC341" s="84"/>
      <c r="AD341" s="84"/>
      <c r="AE341" s="84"/>
      <c r="AF341" s="85"/>
      <c r="AG341" s="133"/>
      <c r="AH341" s="100"/>
      <c r="AL341" s="51"/>
      <c r="AM341" s="53" t="e">
        <f t="shared" si="33"/>
        <v>#DIV/0!</v>
      </c>
    </row>
    <row r="342" spans="1:39" ht="12.75" customHeight="1" hidden="1">
      <c r="A342" s="629"/>
      <c r="B342" s="631"/>
      <c r="C342" s="624" t="s">
        <v>30</v>
      </c>
      <c r="D342" s="624"/>
      <c r="E342" s="398">
        <f>SUM(I342:K342)</f>
        <v>0</v>
      </c>
      <c r="F342" s="399"/>
      <c r="G342" s="172"/>
      <c r="H342" s="400"/>
      <c r="I342" s="401"/>
      <c r="J342" s="401"/>
      <c r="K342" s="401"/>
      <c r="L342" s="401"/>
      <c r="M342" s="401"/>
      <c r="N342" s="634"/>
      <c r="O342" s="83"/>
      <c r="P342" s="84"/>
      <c r="Q342" s="84"/>
      <c r="R342" s="84"/>
      <c r="S342" s="84"/>
      <c r="T342" s="84"/>
      <c r="U342" s="84"/>
      <c r="V342" s="84"/>
      <c r="W342" s="84"/>
      <c r="X342" s="84"/>
      <c r="Y342" s="84"/>
      <c r="Z342" s="84"/>
      <c r="AA342" s="84"/>
      <c r="AB342" s="84"/>
      <c r="AC342" s="84"/>
      <c r="AD342" s="84"/>
      <c r="AE342" s="84"/>
      <c r="AF342" s="85"/>
      <c r="AG342" s="133"/>
      <c r="AH342" s="100"/>
      <c r="AL342" s="51"/>
      <c r="AM342" s="53" t="e">
        <f t="shared" si="33"/>
        <v>#DIV/0!</v>
      </c>
    </row>
    <row r="343" spans="1:39" ht="12.75" customHeight="1" hidden="1">
      <c r="A343" s="629"/>
      <c r="B343" s="631"/>
      <c r="C343" s="624" t="s">
        <v>39</v>
      </c>
      <c r="D343" s="624"/>
      <c r="E343" s="398">
        <f>SUM(I343:K343)</f>
        <v>0</v>
      </c>
      <c r="F343" s="399"/>
      <c r="G343" s="172"/>
      <c r="H343" s="400"/>
      <c r="I343" s="401"/>
      <c r="J343" s="401"/>
      <c r="K343" s="401"/>
      <c r="L343" s="401"/>
      <c r="M343" s="401"/>
      <c r="N343" s="417"/>
      <c r="O343" s="83"/>
      <c r="P343" s="84"/>
      <c r="Q343" s="84"/>
      <c r="R343" s="84"/>
      <c r="S343" s="84"/>
      <c r="T343" s="84"/>
      <c r="U343" s="84"/>
      <c r="V343" s="84"/>
      <c r="W343" s="84"/>
      <c r="X343" s="84"/>
      <c r="Y343" s="84"/>
      <c r="Z343" s="84"/>
      <c r="AA343" s="84"/>
      <c r="AB343" s="84"/>
      <c r="AC343" s="84"/>
      <c r="AD343" s="84"/>
      <c r="AE343" s="84"/>
      <c r="AF343" s="85"/>
      <c r="AG343" s="133"/>
      <c r="AH343" s="100"/>
      <c r="AL343" s="51"/>
      <c r="AM343" s="53" t="e">
        <f t="shared" si="33"/>
        <v>#DIV/0!</v>
      </c>
    </row>
    <row r="344" spans="1:39" ht="12.75" customHeight="1" hidden="1">
      <c r="A344" s="629"/>
      <c r="B344" s="631"/>
      <c r="C344" s="624" t="s">
        <v>40</v>
      </c>
      <c r="D344" s="624"/>
      <c r="E344" s="398">
        <f>SUM(I344:K344)</f>
        <v>0</v>
      </c>
      <c r="F344" s="399"/>
      <c r="G344" s="172"/>
      <c r="H344" s="400"/>
      <c r="I344" s="401"/>
      <c r="J344" s="401"/>
      <c r="K344" s="401"/>
      <c r="L344" s="401"/>
      <c r="M344" s="401"/>
      <c r="N344" s="418"/>
      <c r="O344" s="86"/>
      <c r="P344" s="87"/>
      <c r="Q344" s="87"/>
      <c r="R344" s="87"/>
      <c r="S344" s="87"/>
      <c r="T344" s="87"/>
      <c r="U344" s="87"/>
      <c r="V344" s="87"/>
      <c r="W344" s="87"/>
      <c r="X344" s="87"/>
      <c r="Y344" s="87"/>
      <c r="Z344" s="87"/>
      <c r="AA344" s="87"/>
      <c r="AB344" s="87"/>
      <c r="AC344" s="87"/>
      <c r="AD344" s="87"/>
      <c r="AE344" s="87"/>
      <c r="AF344" s="88"/>
      <c r="AG344" s="133"/>
      <c r="AH344" s="100"/>
      <c r="AL344" s="51"/>
      <c r="AM344" s="53" t="e">
        <f t="shared" si="33"/>
        <v>#DIV/0!</v>
      </c>
    </row>
    <row r="345" spans="1:39" ht="12.75" customHeight="1">
      <c r="A345" s="629"/>
      <c r="B345" s="631"/>
      <c r="C345" s="624" t="s">
        <v>1028</v>
      </c>
      <c r="D345" s="624"/>
      <c r="E345" s="398"/>
      <c r="F345" s="399"/>
      <c r="G345" s="172"/>
      <c r="H345" s="400">
        <v>0</v>
      </c>
      <c r="I345" s="401">
        <v>0</v>
      </c>
      <c r="J345" s="401"/>
      <c r="K345" s="401"/>
      <c r="L345" s="401">
        <v>0</v>
      </c>
      <c r="M345" s="401">
        <v>0</v>
      </c>
      <c r="N345" s="425"/>
      <c r="O345" s="95"/>
      <c r="P345" s="96"/>
      <c r="Q345" s="96"/>
      <c r="R345" s="96"/>
      <c r="S345" s="96"/>
      <c r="T345" s="96"/>
      <c r="U345" s="96"/>
      <c r="V345" s="96"/>
      <c r="W345" s="96"/>
      <c r="X345" s="96"/>
      <c r="Y345" s="96"/>
      <c r="Z345" s="96"/>
      <c r="AA345" s="96"/>
      <c r="AB345" s="96"/>
      <c r="AC345" s="96"/>
      <c r="AD345" s="96"/>
      <c r="AE345" s="96"/>
      <c r="AF345" s="97"/>
      <c r="AG345" s="133"/>
      <c r="AH345" s="100"/>
      <c r="AL345" s="51"/>
      <c r="AM345" s="53"/>
    </row>
    <row r="346" spans="1:39" ht="12.75" customHeight="1">
      <c r="A346" s="629"/>
      <c r="B346" s="631" t="s">
        <v>219</v>
      </c>
      <c r="C346" s="624" t="s">
        <v>1025</v>
      </c>
      <c r="D346" s="624"/>
      <c r="E346" s="398">
        <f aca="true" t="shared" si="37" ref="E346:M346">SUM(E347:E352)</f>
        <v>150</v>
      </c>
      <c r="F346" s="399"/>
      <c r="G346" s="172"/>
      <c r="H346" s="400">
        <f>H349</f>
        <v>150</v>
      </c>
      <c r="I346" s="401">
        <f t="shared" si="37"/>
        <v>150</v>
      </c>
      <c r="J346" s="401">
        <f t="shared" si="37"/>
        <v>0</v>
      </c>
      <c r="K346" s="401">
        <f t="shared" si="37"/>
        <v>0</v>
      </c>
      <c r="L346" s="401">
        <f t="shared" si="37"/>
        <v>150</v>
      </c>
      <c r="M346" s="401">
        <f t="shared" si="37"/>
        <v>150</v>
      </c>
      <c r="N346" s="634"/>
      <c r="O346" s="83"/>
      <c r="P346" s="84"/>
      <c r="Q346" s="84"/>
      <c r="R346" s="84"/>
      <c r="S346" s="84"/>
      <c r="T346" s="84"/>
      <c r="U346" s="84"/>
      <c r="V346" s="84"/>
      <c r="W346" s="84"/>
      <c r="X346" s="84"/>
      <c r="Y346" s="84"/>
      <c r="Z346" s="84"/>
      <c r="AA346" s="84"/>
      <c r="AB346" s="84"/>
      <c r="AC346" s="84"/>
      <c r="AD346" s="84"/>
      <c r="AE346" s="84"/>
      <c r="AF346" s="85"/>
      <c r="AG346" s="133"/>
      <c r="AH346" s="100"/>
      <c r="AL346" s="51"/>
      <c r="AM346" s="53"/>
    </row>
    <row r="347" spans="1:39" ht="12.75" customHeight="1" hidden="1">
      <c r="A347" s="629"/>
      <c r="B347" s="631"/>
      <c r="C347" s="624" t="s">
        <v>28</v>
      </c>
      <c r="D347" s="624"/>
      <c r="E347" s="398">
        <f>SUM(I347:K347)</f>
        <v>0</v>
      </c>
      <c r="F347" s="399"/>
      <c r="G347" s="172"/>
      <c r="H347" s="400"/>
      <c r="I347" s="401"/>
      <c r="J347" s="401"/>
      <c r="K347" s="401"/>
      <c r="L347" s="401"/>
      <c r="M347" s="401"/>
      <c r="N347" s="634"/>
      <c r="O347" s="83"/>
      <c r="P347" s="84"/>
      <c r="Q347" s="84"/>
      <c r="R347" s="84"/>
      <c r="S347" s="84"/>
      <c r="T347" s="84"/>
      <c r="U347" s="84"/>
      <c r="V347" s="84"/>
      <c r="W347" s="84"/>
      <c r="X347" s="84"/>
      <c r="Y347" s="84"/>
      <c r="Z347" s="84"/>
      <c r="AA347" s="84"/>
      <c r="AB347" s="84"/>
      <c r="AC347" s="84"/>
      <c r="AD347" s="84"/>
      <c r="AE347" s="84"/>
      <c r="AF347" s="85"/>
      <c r="AG347" s="133"/>
      <c r="AH347" s="100"/>
      <c r="AL347" s="51"/>
      <c r="AM347" s="53" t="e">
        <f t="shared" si="33"/>
        <v>#DIV/0!</v>
      </c>
    </row>
    <row r="348" spans="1:39" ht="12.75" customHeight="1">
      <c r="A348" s="629"/>
      <c r="B348" s="631"/>
      <c r="C348" s="624" t="s">
        <v>1026</v>
      </c>
      <c r="D348" s="624"/>
      <c r="E348" s="398"/>
      <c r="F348" s="399"/>
      <c r="G348" s="172"/>
      <c r="H348" s="400">
        <v>0</v>
      </c>
      <c r="I348" s="401">
        <v>0</v>
      </c>
      <c r="J348" s="401"/>
      <c r="K348" s="401"/>
      <c r="L348" s="401">
        <v>0</v>
      </c>
      <c r="M348" s="401">
        <v>0</v>
      </c>
      <c r="N348" s="634"/>
      <c r="O348" s="83"/>
      <c r="P348" s="84"/>
      <c r="Q348" s="84"/>
      <c r="R348" s="84"/>
      <c r="S348" s="84"/>
      <c r="T348" s="84"/>
      <c r="U348" s="84"/>
      <c r="V348" s="84"/>
      <c r="W348" s="84"/>
      <c r="X348" s="84"/>
      <c r="Y348" s="84"/>
      <c r="Z348" s="84"/>
      <c r="AA348" s="84"/>
      <c r="AB348" s="84"/>
      <c r="AC348" s="84"/>
      <c r="AD348" s="84"/>
      <c r="AE348" s="84"/>
      <c r="AF348" s="85"/>
      <c r="AG348" s="133"/>
      <c r="AH348" s="100"/>
      <c r="AL348" s="51"/>
      <c r="AM348" s="53"/>
    </row>
    <row r="349" spans="1:39" ht="12.75" customHeight="1">
      <c r="A349" s="629"/>
      <c r="B349" s="631"/>
      <c r="C349" s="624" t="s">
        <v>1027</v>
      </c>
      <c r="D349" s="624"/>
      <c r="E349" s="398">
        <f>SUM(I349:K349)</f>
        <v>150</v>
      </c>
      <c r="F349" s="399">
        <v>813</v>
      </c>
      <c r="G349" s="172" t="s">
        <v>1032</v>
      </c>
      <c r="H349" s="400">
        <v>150</v>
      </c>
      <c r="I349" s="401">
        <v>150</v>
      </c>
      <c r="J349" s="401"/>
      <c r="K349" s="401"/>
      <c r="L349" s="401">
        <v>150</v>
      </c>
      <c r="M349" s="401">
        <v>150</v>
      </c>
      <c r="N349" s="634"/>
      <c r="O349" s="83"/>
      <c r="P349" s="84"/>
      <c r="Q349" s="84"/>
      <c r="R349" s="84"/>
      <c r="S349" s="84"/>
      <c r="T349" s="84"/>
      <c r="U349" s="84"/>
      <c r="V349" s="84"/>
      <c r="W349" s="84"/>
      <c r="X349" s="84"/>
      <c r="Y349" s="84"/>
      <c r="Z349" s="84"/>
      <c r="AA349" s="84"/>
      <c r="AB349" s="84"/>
      <c r="AC349" s="84"/>
      <c r="AD349" s="84"/>
      <c r="AE349" s="84"/>
      <c r="AF349" s="85"/>
      <c r="AG349" s="133"/>
      <c r="AH349" s="100"/>
      <c r="AL349" s="51"/>
      <c r="AM349" s="53">
        <f t="shared" si="33"/>
        <v>100</v>
      </c>
    </row>
    <row r="350" spans="1:39" ht="12.75" customHeight="1" hidden="1">
      <c r="A350" s="629"/>
      <c r="B350" s="631"/>
      <c r="C350" s="624" t="s">
        <v>30</v>
      </c>
      <c r="D350" s="624"/>
      <c r="E350" s="398">
        <f>SUM(I350:K350)</f>
        <v>0</v>
      </c>
      <c r="F350" s="399"/>
      <c r="G350" s="172"/>
      <c r="H350" s="400"/>
      <c r="I350" s="401"/>
      <c r="J350" s="401"/>
      <c r="K350" s="401"/>
      <c r="L350" s="401"/>
      <c r="M350" s="401"/>
      <c r="N350" s="634"/>
      <c r="O350" s="83"/>
      <c r="P350" s="84"/>
      <c r="Q350" s="84"/>
      <c r="R350" s="84"/>
      <c r="S350" s="84"/>
      <c r="T350" s="84"/>
      <c r="U350" s="84"/>
      <c r="V350" s="84"/>
      <c r="W350" s="84"/>
      <c r="X350" s="84"/>
      <c r="Y350" s="84"/>
      <c r="Z350" s="84"/>
      <c r="AA350" s="84"/>
      <c r="AB350" s="84"/>
      <c r="AC350" s="84"/>
      <c r="AD350" s="84"/>
      <c r="AE350" s="84"/>
      <c r="AF350" s="85"/>
      <c r="AG350" s="133"/>
      <c r="AH350" s="100"/>
      <c r="AL350" s="51"/>
      <c r="AM350" s="53" t="e">
        <f t="shared" si="33"/>
        <v>#DIV/0!</v>
      </c>
    </row>
    <row r="351" spans="1:39" ht="12.75" customHeight="1" hidden="1">
      <c r="A351" s="629"/>
      <c r="B351" s="631"/>
      <c r="C351" s="624" t="s">
        <v>39</v>
      </c>
      <c r="D351" s="624"/>
      <c r="E351" s="398">
        <f>SUM(I351:K351)</f>
        <v>0</v>
      </c>
      <c r="F351" s="399"/>
      <c r="G351" s="172"/>
      <c r="H351" s="400"/>
      <c r="I351" s="401"/>
      <c r="J351" s="401"/>
      <c r="K351" s="401"/>
      <c r="L351" s="401"/>
      <c r="M351" s="401"/>
      <c r="N351" s="417"/>
      <c r="O351" s="83"/>
      <c r="P351" s="84"/>
      <c r="Q351" s="84"/>
      <c r="R351" s="84"/>
      <c r="S351" s="84"/>
      <c r="T351" s="84"/>
      <c r="U351" s="84"/>
      <c r="V351" s="84"/>
      <c r="W351" s="84"/>
      <c r="X351" s="84"/>
      <c r="Y351" s="84"/>
      <c r="Z351" s="84"/>
      <c r="AA351" s="84"/>
      <c r="AB351" s="84"/>
      <c r="AC351" s="84"/>
      <c r="AD351" s="84"/>
      <c r="AE351" s="84"/>
      <c r="AF351" s="85"/>
      <c r="AG351" s="133"/>
      <c r="AH351" s="100"/>
      <c r="AL351" s="51"/>
      <c r="AM351" s="53" t="e">
        <f t="shared" si="33"/>
        <v>#DIV/0!</v>
      </c>
    </row>
    <row r="352" spans="1:39" ht="12.75" customHeight="1" hidden="1">
      <c r="A352" s="629"/>
      <c r="B352" s="631"/>
      <c r="C352" s="624" t="s">
        <v>40</v>
      </c>
      <c r="D352" s="624"/>
      <c r="E352" s="398">
        <f>SUM(I352:K352)</f>
        <v>0</v>
      </c>
      <c r="F352" s="399"/>
      <c r="G352" s="172"/>
      <c r="H352" s="400"/>
      <c r="I352" s="401"/>
      <c r="J352" s="401"/>
      <c r="K352" s="401"/>
      <c r="L352" s="401"/>
      <c r="M352" s="401"/>
      <c r="N352" s="418"/>
      <c r="O352" s="86"/>
      <c r="P352" s="87"/>
      <c r="Q352" s="87"/>
      <c r="R352" s="87"/>
      <c r="S352" s="87"/>
      <c r="T352" s="87"/>
      <c r="U352" s="87"/>
      <c r="V352" s="87"/>
      <c r="W352" s="87"/>
      <c r="X352" s="87"/>
      <c r="Y352" s="87"/>
      <c r="Z352" s="87"/>
      <c r="AA352" s="87"/>
      <c r="AB352" s="87"/>
      <c r="AC352" s="87"/>
      <c r="AD352" s="87"/>
      <c r="AE352" s="87"/>
      <c r="AF352" s="88"/>
      <c r="AG352" s="133"/>
      <c r="AH352" s="100"/>
      <c r="AL352" s="51"/>
      <c r="AM352" s="53" t="e">
        <f t="shared" si="33"/>
        <v>#DIV/0!</v>
      </c>
    </row>
    <row r="353" spans="1:39" ht="12.75" customHeight="1">
      <c r="A353" s="629"/>
      <c r="B353" s="631"/>
      <c r="C353" s="624" t="s">
        <v>1028</v>
      </c>
      <c r="D353" s="624"/>
      <c r="E353" s="398"/>
      <c r="F353" s="399"/>
      <c r="G353" s="172"/>
      <c r="H353" s="400">
        <v>0</v>
      </c>
      <c r="I353" s="401">
        <v>0</v>
      </c>
      <c r="J353" s="401"/>
      <c r="K353" s="401"/>
      <c r="L353" s="401">
        <v>0</v>
      </c>
      <c r="M353" s="401">
        <v>0</v>
      </c>
      <c r="N353" s="425"/>
      <c r="O353" s="95"/>
      <c r="P353" s="96"/>
      <c r="Q353" s="96"/>
      <c r="R353" s="96"/>
      <c r="S353" s="96"/>
      <c r="T353" s="96"/>
      <c r="U353" s="96"/>
      <c r="V353" s="96"/>
      <c r="W353" s="96"/>
      <c r="X353" s="96"/>
      <c r="Y353" s="96"/>
      <c r="Z353" s="96"/>
      <c r="AA353" s="96"/>
      <c r="AB353" s="96"/>
      <c r="AC353" s="96"/>
      <c r="AD353" s="96"/>
      <c r="AE353" s="96"/>
      <c r="AF353" s="97"/>
      <c r="AG353" s="133"/>
      <c r="AH353" s="100"/>
      <c r="AL353" s="51"/>
      <c r="AM353" s="53"/>
    </row>
    <row r="354" spans="1:39" ht="12.75" customHeight="1">
      <c r="A354" s="629"/>
      <c r="B354" s="630" t="s">
        <v>224</v>
      </c>
      <c r="C354" s="626" t="s">
        <v>1025</v>
      </c>
      <c r="D354" s="626"/>
      <c r="E354" s="433">
        <f aca="true" t="shared" si="38" ref="E354:M354">SUM(E355:E359)</f>
        <v>66149.44292</v>
      </c>
      <c r="F354" s="434"/>
      <c r="G354" s="435"/>
      <c r="H354" s="403">
        <f>H356</f>
        <v>68652.1</v>
      </c>
      <c r="I354" s="404">
        <f>SUM(I355:I359)</f>
        <v>66149.44292</v>
      </c>
      <c r="J354" s="404">
        <f t="shared" si="38"/>
        <v>0</v>
      </c>
      <c r="K354" s="404">
        <f t="shared" si="38"/>
        <v>0</v>
      </c>
      <c r="L354" s="404">
        <f t="shared" si="38"/>
        <v>65163.111170000004</v>
      </c>
      <c r="M354" s="404">
        <f t="shared" si="38"/>
        <v>65163.111170000004</v>
      </c>
      <c r="N354" s="417"/>
      <c r="O354" s="83"/>
      <c r="P354" s="84"/>
      <c r="Q354" s="84"/>
      <c r="R354" s="84"/>
      <c r="S354" s="84"/>
      <c r="T354" s="84"/>
      <c r="U354" s="84"/>
      <c r="V354" s="84"/>
      <c r="W354" s="84"/>
      <c r="X354" s="84"/>
      <c r="Y354" s="84"/>
      <c r="Z354" s="84"/>
      <c r="AA354" s="84"/>
      <c r="AB354" s="84"/>
      <c r="AC354" s="84"/>
      <c r="AD354" s="84"/>
      <c r="AE354" s="84"/>
      <c r="AF354" s="85"/>
      <c r="AG354" s="133"/>
      <c r="AH354" s="100"/>
      <c r="AL354" s="51"/>
      <c r="AM354" s="53"/>
    </row>
    <row r="355" spans="1:39" ht="12.75" customHeight="1">
      <c r="A355" s="629"/>
      <c r="B355" s="630"/>
      <c r="C355" s="626" t="s">
        <v>1026</v>
      </c>
      <c r="D355" s="626"/>
      <c r="E355" s="433">
        <f>SUM(I355:K355)</f>
        <v>400</v>
      </c>
      <c r="F355" s="434"/>
      <c r="G355" s="435"/>
      <c r="H355" s="403">
        <v>0</v>
      </c>
      <c r="I355" s="404">
        <f>I365+I373+I380+I386+I394+I402</f>
        <v>400</v>
      </c>
      <c r="J355" s="404">
        <f>J365+J373+J380+J386+J394+J402</f>
        <v>0</v>
      </c>
      <c r="K355" s="404">
        <f>K365+K373+K380+K386+K394+K402</f>
        <v>0</v>
      </c>
      <c r="L355" s="404">
        <f>L365+L373+L380+L386+L394+L402</f>
        <v>400</v>
      </c>
      <c r="M355" s="404">
        <f>M365+M373+M380+M386+M394+M402</f>
        <v>400</v>
      </c>
      <c r="N355" s="417"/>
      <c r="O355" s="83"/>
      <c r="P355" s="84"/>
      <c r="Q355" s="84"/>
      <c r="R355" s="84"/>
      <c r="S355" s="84"/>
      <c r="T355" s="84"/>
      <c r="U355" s="84"/>
      <c r="V355" s="84"/>
      <c r="W355" s="84"/>
      <c r="X355" s="84"/>
      <c r="Y355" s="84"/>
      <c r="Z355" s="84"/>
      <c r="AA355" s="84"/>
      <c r="AB355" s="84"/>
      <c r="AC355" s="84"/>
      <c r="AD355" s="84"/>
      <c r="AE355" s="84"/>
      <c r="AF355" s="85"/>
      <c r="AG355" s="133"/>
      <c r="AH355" s="100"/>
      <c r="AL355" s="51"/>
      <c r="AM355" s="53">
        <f t="shared" si="33"/>
        <v>100</v>
      </c>
    </row>
    <row r="356" spans="1:39" ht="12.75" customHeight="1">
      <c r="A356" s="629"/>
      <c r="B356" s="630"/>
      <c r="C356" s="626" t="s">
        <v>1027</v>
      </c>
      <c r="D356" s="626"/>
      <c r="E356" s="433">
        <f>SUM(I356:K356)</f>
        <v>65749.44292</v>
      </c>
      <c r="F356" s="434"/>
      <c r="G356" s="435"/>
      <c r="H356" s="403">
        <f aca="true" t="shared" si="39" ref="H356:M356">H367+H374+H381+H388+H396+H403</f>
        <v>68652.1</v>
      </c>
      <c r="I356" s="404">
        <f t="shared" si="39"/>
        <v>65749.44292</v>
      </c>
      <c r="J356" s="404">
        <f t="shared" si="39"/>
        <v>0</v>
      </c>
      <c r="K356" s="404">
        <f t="shared" si="39"/>
        <v>0</v>
      </c>
      <c r="L356" s="404">
        <f t="shared" si="39"/>
        <v>64763.111170000004</v>
      </c>
      <c r="M356" s="404">
        <f t="shared" si="39"/>
        <v>64763.111170000004</v>
      </c>
      <c r="N356" s="417"/>
      <c r="O356" s="83"/>
      <c r="P356" s="84"/>
      <c r="Q356" s="84"/>
      <c r="R356" s="84"/>
      <c r="S356" s="84"/>
      <c r="T356" s="84"/>
      <c r="U356" s="84"/>
      <c r="V356" s="84"/>
      <c r="W356" s="84"/>
      <c r="X356" s="84"/>
      <c r="Y356" s="84"/>
      <c r="Z356" s="84"/>
      <c r="AA356" s="84"/>
      <c r="AB356" s="84"/>
      <c r="AC356" s="84"/>
      <c r="AD356" s="84"/>
      <c r="AE356" s="84"/>
      <c r="AF356" s="85"/>
      <c r="AG356" s="133"/>
      <c r="AH356" s="100"/>
      <c r="AL356" s="51"/>
      <c r="AM356" s="53">
        <f t="shared" si="33"/>
        <v>98.49986295518868</v>
      </c>
    </row>
    <row r="357" spans="1:39" ht="12.75" customHeight="1">
      <c r="A357" s="629"/>
      <c r="B357" s="630"/>
      <c r="C357" s="626" t="s">
        <v>1028</v>
      </c>
      <c r="D357" s="626"/>
      <c r="E357" s="433">
        <f>SUM(I357:K357)</f>
        <v>0</v>
      </c>
      <c r="F357" s="434"/>
      <c r="G357" s="435"/>
      <c r="H357" s="403">
        <v>0</v>
      </c>
      <c r="I357" s="404">
        <f>I368+I375+I382+I389+I397+I404</f>
        <v>0</v>
      </c>
      <c r="J357" s="404">
        <f>J368+J375+J382+J389+J397+J404</f>
        <v>0</v>
      </c>
      <c r="K357" s="404">
        <f>K368+K375+K382+K389+K397+K404</f>
        <v>0</v>
      </c>
      <c r="L357" s="404">
        <f>L368+L375+L382+L389+L397+L404</f>
        <v>0</v>
      </c>
      <c r="M357" s="404">
        <f>M368+M375+M382+M389+M397+M404</f>
        <v>0</v>
      </c>
      <c r="N357" s="418"/>
      <c r="O357" s="86"/>
      <c r="P357" s="87"/>
      <c r="Q357" s="87"/>
      <c r="R357" s="87"/>
      <c r="S357" s="87"/>
      <c r="T357" s="87"/>
      <c r="U357" s="87"/>
      <c r="V357" s="87"/>
      <c r="W357" s="87"/>
      <c r="X357" s="87"/>
      <c r="Y357" s="87"/>
      <c r="Z357" s="87"/>
      <c r="AA357" s="87"/>
      <c r="AB357" s="87"/>
      <c r="AC357" s="87"/>
      <c r="AD357" s="87"/>
      <c r="AE357" s="87"/>
      <c r="AF357" s="88"/>
      <c r="AG357" s="133"/>
      <c r="AH357" s="100"/>
      <c r="AL357" s="51"/>
      <c r="AM357" s="53"/>
    </row>
    <row r="358" spans="1:39" ht="12.75" customHeight="1" hidden="1">
      <c r="A358" s="629"/>
      <c r="B358" s="630"/>
      <c r="C358" s="626" t="s">
        <v>39</v>
      </c>
      <c r="D358" s="626"/>
      <c r="E358" s="433">
        <f>SUM(I358:K358)</f>
        <v>0</v>
      </c>
      <c r="F358" s="434"/>
      <c r="G358" s="435"/>
      <c r="H358" s="403"/>
      <c r="I358" s="404">
        <f>I369+I376+I383+I390+I398+I405</f>
        <v>0</v>
      </c>
      <c r="J358" s="404"/>
      <c r="K358" s="404"/>
      <c r="L358" s="404"/>
      <c r="M358" s="404"/>
      <c r="N358" s="431"/>
      <c r="O358" s="116"/>
      <c r="P358" s="117"/>
      <c r="Q358" s="117"/>
      <c r="R358" s="117"/>
      <c r="S358" s="117"/>
      <c r="T358" s="117"/>
      <c r="U358" s="117"/>
      <c r="V358" s="117"/>
      <c r="W358" s="117"/>
      <c r="X358" s="117"/>
      <c r="Y358" s="117"/>
      <c r="Z358" s="117"/>
      <c r="AA358" s="117"/>
      <c r="AB358" s="117"/>
      <c r="AC358" s="117"/>
      <c r="AD358" s="117"/>
      <c r="AE358" s="117"/>
      <c r="AF358" s="117"/>
      <c r="AG358" s="136"/>
      <c r="AH358" s="100"/>
      <c r="AL358" s="51"/>
      <c r="AM358" s="53" t="e">
        <f t="shared" si="33"/>
        <v>#DIV/0!</v>
      </c>
    </row>
    <row r="359" spans="1:39" ht="12.75" customHeight="1" hidden="1">
      <c r="A359" s="629"/>
      <c r="B359" s="630"/>
      <c r="C359" s="626" t="s">
        <v>40</v>
      </c>
      <c r="D359" s="626"/>
      <c r="E359" s="433">
        <f>SUM(I359:K359)</f>
        <v>0</v>
      </c>
      <c r="F359" s="434"/>
      <c r="G359" s="435"/>
      <c r="H359" s="403"/>
      <c r="I359" s="404">
        <f>I370+I377+I384+I391+I399+I406</f>
        <v>0</v>
      </c>
      <c r="J359" s="404"/>
      <c r="K359" s="404"/>
      <c r="L359" s="404"/>
      <c r="M359" s="404"/>
      <c r="N359" s="417"/>
      <c r="O359" s="83"/>
      <c r="P359" s="84"/>
      <c r="Q359" s="84"/>
      <c r="R359" s="84"/>
      <c r="S359" s="84"/>
      <c r="T359" s="84"/>
      <c r="U359" s="84"/>
      <c r="V359" s="84"/>
      <c r="W359" s="84"/>
      <c r="X359" s="84"/>
      <c r="Y359" s="84"/>
      <c r="Z359" s="84"/>
      <c r="AA359" s="84"/>
      <c r="AB359" s="84"/>
      <c r="AC359" s="84"/>
      <c r="AD359" s="84"/>
      <c r="AE359" s="84"/>
      <c r="AF359" s="84"/>
      <c r="AG359" s="136"/>
      <c r="AH359" s="100"/>
      <c r="AL359" s="51"/>
      <c r="AM359" s="53" t="e">
        <f t="shared" si="33"/>
        <v>#DIV/0!</v>
      </c>
    </row>
    <row r="360" spans="1:39" ht="12.75" customHeight="1" hidden="1">
      <c r="A360" s="629"/>
      <c r="B360" s="630"/>
      <c r="C360" s="406"/>
      <c r="D360" s="406" t="s">
        <v>226</v>
      </c>
      <c r="E360" s="398"/>
      <c r="F360" s="399"/>
      <c r="G360" s="172"/>
      <c r="H360" s="400"/>
      <c r="I360" s="408" t="s">
        <v>34</v>
      </c>
      <c r="J360" s="401"/>
      <c r="K360" s="401"/>
      <c r="L360" s="401"/>
      <c r="M360" s="401"/>
      <c r="N360" s="409" t="s">
        <v>34</v>
      </c>
      <c r="O360" s="83"/>
      <c r="P360" s="84"/>
      <c r="Q360" s="84"/>
      <c r="R360" s="84"/>
      <c r="S360" s="84"/>
      <c r="T360" s="84"/>
      <c r="U360" s="84"/>
      <c r="V360" s="84"/>
      <c r="W360" s="84"/>
      <c r="X360" s="84"/>
      <c r="Y360" s="84"/>
      <c r="Z360" s="84"/>
      <c r="AA360" s="84"/>
      <c r="AB360" s="84"/>
      <c r="AC360" s="84"/>
      <c r="AD360" s="84"/>
      <c r="AE360" s="84"/>
      <c r="AF360" s="84"/>
      <c r="AG360" s="136"/>
      <c r="AH360" s="100"/>
      <c r="AL360" s="51"/>
      <c r="AM360" s="53" t="e">
        <f t="shared" si="33"/>
        <v>#VALUE!</v>
      </c>
    </row>
    <row r="361" spans="1:39" ht="21.75" customHeight="1">
      <c r="A361" s="629"/>
      <c r="B361" s="630"/>
      <c r="C361" s="626" t="s">
        <v>1029</v>
      </c>
      <c r="D361" s="626"/>
      <c r="E361" s="398"/>
      <c r="F361" s="399"/>
      <c r="G361" s="172"/>
      <c r="H361" s="403">
        <v>0</v>
      </c>
      <c r="I361" s="437">
        <v>0</v>
      </c>
      <c r="J361" s="404"/>
      <c r="K361" s="404"/>
      <c r="L361" s="404">
        <v>0</v>
      </c>
      <c r="M361" s="404">
        <v>0</v>
      </c>
      <c r="N361" s="409"/>
      <c r="O361" s="95"/>
      <c r="P361" s="96"/>
      <c r="Q361" s="96"/>
      <c r="R361" s="96"/>
      <c r="S361" s="96"/>
      <c r="T361" s="96"/>
      <c r="U361" s="96"/>
      <c r="V361" s="96"/>
      <c r="W361" s="96"/>
      <c r="X361" s="96"/>
      <c r="Y361" s="96"/>
      <c r="Z361" s="96"/>
      <c r="AA361" s="96"/>
      <c r="AB361" s="96"/>
      <c r="AC361" s="96"/>
      <c r="AD361" s="96"/>
      <c r="AE361" s="96"/>
      <c r="AF361" s="96"/>
      <c r="AG361" s="438"/>
      <c r="AH361" s="100"/>
      <c r="AL361" s="51"/>
      <c r="AM361" s="53" t="e">
        <f t="shared" si="33"/>
        <v>#DIV/0!</v>
      </c>
    </row>
    <row r="362" spans="1:39" ht="12.75" customHeight="1">
      <c r="A362" s="629"/>
      <c r="B362" s="630"/>
      <c r="C362" s="626" t="s">
        <v>1030</v>
      </c>
      <c r="D362" s="626"/>
      <c r="E362" s="398"/>
      <c r="F362" s="399"/>
      <c r="G362" s="172"/>
      <c r="H362" s="403">
        <v>0</v>
      </c>
      <c r="I362" s="437">
        <v>0</v>
      </c>
      <c r="J362" s="404"/>
      <c r="K362" s="404"/>
      <c r="L362" s="404">
        <v>0</v>
      </c>
      <c r="M362" s="404">
        <v>0</v>
      </c>
      <c r="N362" s="409"/>
      <c r="O362" s="95"/>
      <c r="P362" s="96"/>
      <c r="Q362" s="96"/>
      <c r="R362" s="96"/>
      <c r="S362" s="96"/>
      <c r="T362" s="96"/>
      <c r="U362" s="96"/>
      <c r="V362" s="96"/>
      <c r="W362" s="96"/>
      <c r="X362" s="96"/>
      <c r="Y362" s="96"/>
      <c r="Z362" s="96"/>
      <c r="AA362" s="96"/>
      <c r="AB362" s="96"/>
      <c r="AC362" s="96"/>
      <c r="AD362" s="96"/>
      <c r="AE362" s="96"/>
      <c r="AF362" s="96"/>
      <c r="AG362" s="438"/>
      <c r="AH362" s="100"/>
      <c r="AL362" s="51"/>
      <c r="AM362" s="53"/>
    </row>
    <row r="363" spans="1:39" ht="12.75" customHeight="1">
      <c r="A363" s="629"/>
      <c r="B363" s="630"/>
      <c r="C363" s="626" t="s">
        <v>1031</v>
      </c>
      <c r="D363" s="626"/>
      <c r="E363" s="398"/>
      <c r="F363" s="399"/>
      <c r="G363" s="172"/>
      <c r="H363" s="403">
        <v>0</v>
      </c>
      <c r="I363" s="437">
        <v>0</v>
      </c>
      <c r="J363" s="404"/>
      <c r="K363" s="404"/>
      <c r="L363" s="404">
        <v>0</v>
      </c>
      <c r="M363" s="404">
        <v>0</v>
      </c>
      <c r="N363" s="409"/>
      <c r="O363" s="95"/>
      <c r="P363" s="96"/>
      <c r="Q363" s="96"/>
      <c r="R363" s="96"/>
      <c r="S363" s="96"/>
      <c r="T363" s="96"/>
      <c r="U363" s="96"/>
      <c r="V363" s="96"/>
      <c r="W363" s="96"/>
      <c r="X363" s="96"/>
      <c r="Y363" s="96"/>
      <c r="Z363" s="96"/>
      <c r="AA363" s="96"/>
      <c r="AB363" s="96"/>
      <c r="AC363" s="96"/>
      <c r="AD363" s="96"/>
      <c r="AE363" s="96"/>
      <c r="AF363" s="96"/>
      <c r="AG363" s="438"/>
      <c r="AH363" s="100"/>
      <c r="AL363" s="51"/>
      <c r="AM363" s="53"/>
    </row>
    <row r="364" spans="1:39" ht="12.75" customHeight="1">
      <c r="A364" s="629"/>
      <c r="B364" s="631" t="s">
        <v>229</v>
      </c>
      <c r="C364" s="624" t="s">
        <v>1025</v>
      </c>
      <c r="D364" s="624"/>
      <c r="E364" s="398">
        <f aca="true" t="shared" si="40" ref="E364:M364">SUM(E365:E369)</f>
        <v>2262.2675999999997</v>
      </c>
      <c r="F364" s="399"/>
      <c r="G364" s="172"/>
      <c r="H364" s="400">
        <f>H367</f>
        <v>1865</v>
      </c>
      <c r="I364" s="401">
        <f t="shared" si="40"/>
        <v>2262.2675999999997</v>
      </c>
      <c r="J364" s="401">
        <f t="shared" si="40"/>
        <v>0</v>
      </c>
      <c r="K364" s="401">
        <f t="shared" si="40"/>
        <v>0</v>
      </c>
      <c r="L364" s="401">
        <f t="shared" si="40"/>
        <v>2240.3776</v>
      </c>
      <c r="M364" s="401">
        <f t="shared" si="40"/>
        <v>2240.3776</v>
      </c>
      <c r="N364" s="642"/>
      <c r="O364" s="83"/>
      <c r="P364" s="84"/>
      <c r="Q364" s="84"/>
      <c r="R364" s="84"/>
      <c r="S364" s="84"/>
      <c r="T364" s="84"/>
      <c r="U364" s="84"/>
      <c r="V364" s="84"/>
      <c r="W364" s="84"/>
      <c r="X364" s="84"/>
      <c r="Y364" s="84"/>
      <c r="Z364" s="84"/>
      <c r="AA364" s="84"/>
      <c r="AB364" s="84"/>
      <c r="AC364" s="84"/>
      <c r="AD364" s="84"/>
      <c r="AE364" s="84"/>
      <c r="AF364" s="84"/>
      <c r="AG364" s="136"/>
      <c r="AH364" s="100"/>
      <c r="AL364" s="51"/>
      <c r="AM364" s="53"/>
    </row>
    <row r="365" spans="1:39" ht="12.75" customHeight="1" hidden="1">
      <c r="A365" s="629"/>
      <c r="B365" s="631"/>
      <c r="C365" s="624" t="s">
        <v>28</v>
      </c>
      <c r="D365" s="624"/>
      <c r="E365" s="398">
        <f>SUM(I365:K365)</f>
        <v>0</v>
      </c>
      <c r="F365" s="399"/>
      <c r="G365" s="172"/>
      <c r="H365" s="400"/>
      <c r="I365" s="401"/>
      <c r="J365" s="401"/>
      <c r="K365" s="401"/>
      <c r="L365" s="401"/>
      <c r="M365" s="401"/>
      <c r="N365" s="642"/>
      <c r="O365" s="83"/>
      <c r="P365" s="84"/>
      <c r="Q365" s="84"/>
      <c r="R365" s="84"/>
      <c r="S365" s="84"/>
      <c r="T365" s="84"/>
      <c r="U365" s="84"/>
      <c r="V365" s="84"/>
      <c r="W365" s="84"/>
      <c r="X365" s="84"/>
      <c r="Y365" s="84"/>
      <c r="Z365" s="84"/>
      <c r="AA365" s="84"/>
      <c r="AB365" s="84"/>
      <c r="AC365" s="84"/>
      <c r="AD365" s="84"/>
      <c r="AE365" s="84"/>
      <c r="AF365" s="84"/>
      <c r="AG365" s="136"/>
      <c r="AH365" s="100"/>
      <c r="AL365" s="51"/>
      <c r="AM365" s="53" t="e">
        <f t="shared" si="33"/>
        <v>#DIV/0!</v>
      </c>
    </row>
    <row r="366" spans="1:39" ht="12.75" customHeight="1">
      <c r="A366" s="629"/>
      <c r="B366" s="631"/>
      <c r="C366" s="624" t="s">
        <v>1026</v>
      </c>
      <c r="D366" s="624"/>
      <c r="E366" s="398"/>
      <c r="F366" s="399"/>
      <c r="G366" s="172"/>
      <c r="H366" s="400">
        <v>0</v>
      </c>
      <c r="I366" s="401">
        <v>0</v>
      </c>
      <c r="J366" s="401"/>
      <c r="K366" s="401"/>
      <c r="L366" s="401">
        <v>0</v>
      </c>
      <c r="M366" s="401">
        <v>0</v>
      </c>
      <c r="N366" s="642"/>
      <c r="O366" s="83"/>
      <c r="P366" s="84"/>
      <c r="Q366" s="84"/>
      <c r="R366" s="84"/>
      <c r="S366" s="84"/>
      <c r="T366" s="84"/>
      <c r="U366" s="84"/>
      <c r="V366" s="84"/>
      <c r="W366" s="84"/>
      <c r="X366" s="84"/>
      <c r="Y366" s="84"/>
      <c r="Z366" s="84"/>
      <c r="AA366" s="84"/>
      <c r="AB366" s="84"/>
      <c r="AC366" s="84"/>
      <c r="AD366" s="84"/>
      <c r="AE366" s="84"/>
      <c r="AF366" s="84"/>
      <c r="AG366" s="136"/>
      <c r="AH366" s="100"/>
      <c r="AL366" s="51"/>
      <c r="AM366" s="53"/>
    </row>
    <row r="367" spans="1:39" ht="26.25" customHeight="1">
      <c r="A367" s="629"/>
      <c r="B367" s="631"/>
      <c r="C367" s="624" t="s">
        <v>1027</v>
      </c>
      <c r="D367" s="624"/>
      <c r="E367" s="398">
        <f>SUM(I367:K367)</f>
        <v>2262.2675999999997</v>
      </c>
      <c r="F367" s="399">
        <v>813</v>
      </c>
      <c r="G367" s="172" t="s">
        <v>1032</v>
      </c>
      <c r="H367" s="400">
        <v>1865</v>
      </c>
      <c r="I367" s="401">
        <f>2258.2996+3.968</f>
        <v>2262.2675999999997</v>
      </c>
      <c r="J367" s="401"/>
      <c r="K367" s="401"/>
      <c r="L367" s="401">
        <f>2236.4096+3.968</f>
        <v>2240.3776</v>
      </c>
      <c r="M367" s="401">
        <f>L367</f>
        <v>2240.3776</v>
      </c>
      <c r="N367" s="642"/>
      <c r="O367" s="83"/>
      <c r="P367" s="84"/>
      <c r="Q367" s="84"/>
      <c r="R367" s="84"/>
      <c r="S367" s="84"/>
      <c r="T367" s="84"/>
      <c r="U367" s="84"/>
      <c r="V367" s="84"/>
      <c r="W367" s="84"/>
      <c r="X367" s="84"/>
      <c r="Y367" s="84"/>
      <c r="Z367" s="84"/>
      <c r="AA367" s="84"/>
      <c r="AB367" s="84"/>
      <c r="AC367" s="84"/>
      <c r="AD367" s="84"/>
      <c r="AE367" s="84"/>
      <c r="AF367" s="84"/>
      <c r="AG367" s="136"/>
      <c r="AH367" s="100"/>
      <c r="AL367" s="51"/>
      <c r="AM367" s="53">
        <f t="shared" si="33"/>
        <v>99.03238679632771</v>
      </c>
    </row>
    <row r="368" spans="1:39" ht="12.75" customHeight="1" hidden="1">
      <c r="A368" s="629"/>
      <c r="B368" s="631"/>
      <c r="C368" s="624" t="s">
        <v>30</v>
      </c>
      <c r="D368" s="624"/>
      <c r="E368" s="398">
        <f>SUM(I368:K368)</f>
        <v>0</v>
      </c>
      <c r="F368" s="399"/>
      <c r="G368" s="172"/>
      <c r="H368" s="400"/>
      <c r="I368" s="401"/>
      <c r="J368" s="401"/>
      <c r="K368" s="401"/>
      <c r="L368" s="401"/>
      <c r="M368" s="401"/>
      <c r="N368" s="642"/>
      <c r="O368" s="83"/>
      <c r="P368" s="84"/>
      <c r="Q368" s="84"/>
      <c r="R368" s="84"/>
      <c r="S368" s="84"/>
      <c r="T368" s="84"/>
      <c r="U368" s="84"/>
      <c r="V368" s="84"/>
      <c r="W368" s="84"/>
      <c r="X368" s="84"/>
      <c r="Y368" s="84"/>
      <c r="Z368" s="84"/>
      <c r="AA368" s="84"/>
      <c r="AB368" s="84"/>
      <c r="AC368" s="84"/>
      <c r="AD368" s="84"/>
      <c r="AE368" s="84"/>
      <c r="AF368" s="84"/>
      <c r="AG368" s="136"/>
      <c r="AH368" s="100"/>
      <c r="AL368" s="51"/>
      <c r="AM368" s="53" t="e">
        <f t="shared" si="33"/>
        <v>#DIV/0!</v>
      </c>
    </row>
    <row r="369" spans="1:39" ht="12.75" customHeight="1" hidden="1">
      <c r="A369" s="629"/>
      <c r="B369" s="631"/>
      <c r="C369" s="624" t="s">
        <v>39</v>
      </c>
      <c r="D369" s="624"/>
      <c r="E369" s="398">
        <f>SUM(I369:K369)</f>
        <v>0</v>
      </c>
      <c r="F369" s="399"/>
      <c r="G369" s="172"/>
      <c r="H369" s="400"/>
      <c r="I369" s="401"/>
      <c r="J369" s="401"/>
      <c r="K369" s="401"/>
      <c r="L369" s="401"/>
      <c r="M369" s="401"/>
      <c r="N369" s="417"/>
      <c r="O369" s="83"/>
      <c r="P369" s="84"/>
      <c r="Q369" s="84"/>
      <c r="R369" s="84"/>
      <c r="S369" s="84"/>
      <c r="T369" s="84"/>
      <c r="U369" s="84"/>
      <c r="V369" s="84"/>
      <c r="W369" s="84"/>
      <c r="X369" s="84"/>
      <c r="Y369" s="84"/>
      <c r="Z369" s="84"/>
      <c r="AA369" s="84"/>
      <c r="AB369" s="84"/>
      <c r="AC369" s="84"/>
      <c r="AD369" s="84"/>
      <c r="AE369" s="84"/>
      <c r="AF369" s="84"/>
      <c r="AG369" s="136"/>
      <c r="AH369" s="100"/>
      <c r="AL369" s="51"/>
      <c r="AM369" s="53" t="e">
        <f t="shared" si="33"/>
        <v>#DIV/0!</v>
      </c>
    </row>
    <row r="370" spans="1:39" ht="12.75" customHeight="1" hidden="1">
      <c r="A370" s="629"/>
      <c r="B370" s="631"/>
      <c r="C370" s="624" t="s">
        <v>40</v>
      </c>
      <c r="D370" s="624"/>
      <c r="E370" s="398">
        <f>SUM(I370:K370)</f>
        <v>0</v>
      </c>
      <c r="F370" s="399"/>
      <c r="G370" s="172"/>
      <c r="H370" s="400"/>
      <c r="I370" s="401"/>
      <c r="J370" s="401"/>
      <c r="K370" s="401"/>
      <c r="L370" s="401"/>
      <c r="M370" s="401"/>
      <c r="N370" s="432"/>
      <c r="O370" s="115"/>
      <c r="P370" s="126"/>
      <c r="Q370" s="126"/>
      <c r="R370" s="126"/>
      <c r="S370" s="126"/>
      <c r="T370" s="126"/>
      <c r="U370" s="126"/>
      <c r="V370" s="126"/>
      <c r="W370" s="126"/>
      <c r="X370" s="126"/>
      <c r="Y370" s="126"/>
      <c r="Z370" s="126"/>
      <c r="AA370" s="126"/>
      <c r="AB370" s="126"/>
      <c r="AC370" s="126"/>
      <c r="AD370" s="126"/>
      <c r="AE370" s="126"/>
      <c r="AF370" s="126"/>
      <c r="AG370" s="136"/>
      <c r="AH370" s="100"/>
      <c r="AL370" s="51"/>
      <c r="AM370" s="53" t="e">
        <f t="shared" si="33"/>
        <v>#DIV/0!</v>
      </c>
    </row>
    <row r="371" spans="1:39" ht="18" customHeight="1">
      <c r="A371" s="629"/>
      <c r="B371" s="631"/>
      <c r="C371" s="624" t="s">
        <v>1028</v>
      </c>
      <c r="D371" s="624"/>
      <c r="E371" s="398"/>
      <c r="F371" s="399"/>
      <c r="G371" s="172"/>
      <c r="H371" s="400">
        <v>0</v>
      </c>
      <c r="I371" s="401">
        <v>0</v>
      </c>
      <c r="J371" s="401"/>
      <c r="K371" s="401"/>
      <c r="L371" s="401">
        <v>0</v>
      </c>
      <c r="M371" s="401">
        <v>0</v>
      </c>
      <c r="N371" s="425"/>
      <c r="O371" s="95"/>
      <c r="P371" s="96"/>
      <c r="Q371" s="96"/>
      <c r="R371" s="96"/>
      <c r="S371" s="96"/>
      <c r="T371" s="96"/>
      <c r="U371" s="96"/>
      <c r="V371" s="96"/>
      <c r="W371" s="96"/>
      <c r="X371" s="96"/>
      <c r="Y371" s="96"/>
      <c r="Z371" s="96"/>
      <c r="AA371" s="96"/>
      <c r="AB371" s="96"/>
      <c r="AC371" s="96"/>
      <c r="AD371" s="96"/>
      <c r="AE371" s="96"/>
      <c r="AF371" s="138"/>
      <c r="AG371" s="133"/>
      <c r="AH371" s="100"/>
      <c r="AL371" s="51"/>
      <c r="AM371" s="53"/>
    </row>
    <row r="372" spans="1:39" ht="12.75" customHeight="1">
      <c r="A372" s="629"/>
      <c r="B372" s="631" t="s">
        <v>233</v>
      </c>
      <c r="C372" s="624" t="s">
        <v>1025</v>
      </c>
      <c r="D372" s="624"/>
      <c r="E372" s="398">
        <f aca="true" t="shared" si="41" ref="E372:M372">SUM(E373:E377)</f>
        <v>900</v>
      </c>
      <c r="F372" s="399"/>
      <c r="G372" s="172"/>
      <c r="H372" s="400">
        <f>H374</f>
        <v>500</v>
      </c>
      <c r="I372" s="401">
        <f t="shared" si="41"/>
        <v>900</v>
      </c>
      <c r="J372" s="401">
        <f t="shared" si="41"/>
        <v>0</v>
      </c>
      <c r="K372" s="401">
        <f t="shared" si="41"/>
        <v>0</v>
      </c>
      <c r="L372" s="401">
        <f>SUM(L373:L377)</f>
        <v>900</v>
      </c>
      <c r="M372" s="401">
        <f t="shared" si="41"/>
        <v>900</v>
      </c>
      <c r="N372" s="633"/>
      <c r="O372" s="83"/>
      <c r="P372" s="84"/>
      <c r="Q372" s="84"/>
      <c r="R372" s="84"/>
      <c r="S372" s="84"/>
      <c r="T372" s="84"/>
      <c r="U372" s="84"/>
      <c r="V372" s="84"/>
      <c r="W372" s="84"/>
      <c r="X372" s="84"/>
      <c r="Y372" s="84"/>
      <c r="Z372" s="84"/>
      <c r="AA372" s="84"/>
      <c r="AB372" s="84"/>
      <c r="AC372" s="84"/>
      <c r="AD372" s="84"/>
      <c r="AE372" s="84"/>
      <c r="AF372" s="85"/>
      <c r="AG372" s="133"/>
      <c r="AH372" s="100"/>
      <c r="AL372" s="51"/>
      <c r="AM372" s="53"/>
    </row>
    <row r="373" spans="1:39" ht="12.75" customHeight="1">
      <c r="A373" s="629"/>
      <c r="B373" s="631"/>
      <c r="C373" s="624" t="s">
        <v>1026</v>
      </c>
      <c r="D373" s="624"/>
      <c r="E373" s="398">
        <f>SUM(I373:K373)</f>
        <v>400</v>
      </c>
      <c r="F373" s="399">
        <v>813</v>
      </c>
      <c r="G373" s="172" t="s">
        <v>1032</v>
      </c>
      <c r="H373" s="400">
        <v>0</v>
      </c>
      <c r="I373" s="401">
        <v>400</v>
      </c>
      <c r="J373" s="401"/>
      <c r="K373" s="401"/>
      <c r="L373" s="401">
        <v>400</v>
      </c>
      <c r="M373" s="401">
        <v>400</v>
      </c>
      <c r="N373" s="633"/>
      <c r="O373" s="83"/>
      <c r="P373" s="84"/>
      <c r="Q373" s="84"/>
      <c r="R373" s="84"/>
      <c r="S373" s="84"/>
      <c r="T373" s="84"/>
      <c r="U373" s="84"/>
      <c r="V373" s="84"/>
      <c r="W373" s="84"/>
      <c r="X373" s="84"/>
      <c r="Y373" s="84"/>
      <c r="Z373" s="84"/>
      <c r="AA373" s="84"/>
      <c r="AB373" s="84"/>
      <c r="AC373" s="84"/>
      <c r="AD373" s="84"/>
      <c r="AE373" s="84"/>
      <c r="AF373" s="85"/>
      <c r="AG373" s="133"/>
      <c r="AH373" s="100"/>
      <c r="AL373" s="51"/>
      <c r="AM373" s="53">
        <f t="shared" si="33"/>
        <v>100</v>
      </c>
    </row>
    <row r="374" spans="1:39" ht="14.25" customHeight="1">
      <c r="A374" s="629"/>
      <c r="B374" s="631"/>
      <c r="C374" s="624" t="s">
        <v>1027</v>
      </c>
      <c r="D374" s="624"/>
      <c r="E374" s="398">
        <f>SUM(I374:K374)</f>
        <v>500</v>
      </c>
      <c r="F374" s="399">
        <v>813</v>
      </c>
      <c r="G374" s="172" t="s">
        <v>1032</v>
      </c>
      <c r="H374" s="400">
        <v>500</v>
      </c>
      <c r="I374" s="401">
        <v>500</v>
      </c>
      <c r="J374" s="401"/>
      <c r="K374" s="401"/>
      <c r="L374" s="401">
        <v>500</v>
      </c>
      <c r="M374" s="401">
        <v>500</v>
      </c>
      <c r="N374" s="633"/>
      <c r="O374" s="83"/>
      <c r="P374" s="84"/>
      <c r="Q374" s="84"/>
      <c r="R374" s="84"/>
      <c r="S374" s="84"/>
      <c r="T374" s="84"/>
      <c r="U374" s="84"/>
      <c r="V374" s="84"/>
      <c r="W374" s="84"/>
      <c r="X374" s="84"/>
      <c r="Y374" s="84"/>
      <c r="Z374" s="84"/>
      <c r="AA374" s="84"/>
      <c r="AB374" s="84"/>
      <c r="AC374" s="84"/>
      <c r="AD374" s="84"/>
      <c r="AE374" s="84"/>
      <c r="AF374" s="85"/>
      <c r="AG374" s="133"/>
      <c r="AH374" s="100"/>
      <c r="AL374" s="51"/>
      <c r="AM374" s="53">
        <f t="shared" si="33"/>
        <v>100</v>
      </c>
    </row>
    <row r="375" spans="1:39" ht="12.75" customHeight="1" hidden="1">
      <c r="A375" s="629"/>
      <c r="B375" s="631"/>
      <c r="C375" s="624" t="s">
        <v>30</v>
      </c>
      <c r="D375" s="624"/>
      <c r="E375" s="398">
        <f>SUM(I375:K375)</f>
        <v>0</v>
      </c>
      <c r="F375" s="399"/>
      <c r="G375" s="172"/>
      <c r="H375" s="400"/>
      <c r="I375" s="401"/>
      <c r="J375" s="401"/>
      <c r="K375" s="401"/>
      <c r="L375" s="401"/>
      <c r="M375" s="401"/>
      <c r="N375" s="633"/>
      <c r="O375" s="83"/>
      <c r="P375" s="84"/>
      <c r="Q375" s="84"/>
      <c r="R375" s="84"/>
      <c r="S375" s="84"/>
      <c r="T375" s="84"/>
      <c r="U375" s="84"/>
      <c r="V375" s="84"/>
      <c r="W375" s="84"/>
      <c r="X375" s="84"/>
      <c r="Y375" s="84"/>
      <c r="Z375" s="84"/>
      <c r="AA375" s="84"/>
      <c r="AB375" s="84"/>
      <c r="AC375" s="84"/>
      <c r="AD375" s="84"/>
      <c r="AE375" s="84"/>
      <c r="AF375" s="85"/>
      <c r="AG375" s="133"/>
      <c r="AH375" s="100"/>
      <c r="AL375" s="51"/>
      <c r="AM375" s="53" t="e">
        <f t="shared" si="33"/>
        <v>#DIV/0!</v>
      </c>
    </row>
    <row r="376" spans="1:39" ht="12.75" customHeight="1" hidden="1">
      <c r="A376" s="629"/>
      <c r="B376" s="631"/>
      <c r="C376" s="624" t="s">
        <v>39</v>
      </c>
      <c r="D376" s="624"/>
      <c r="E376" s="398">
        <f>SUM(I376:K376)</f>
        <v>0</v>
      </c>
      <c r="F376" s="399"/>
      <c r="G376" s="172"/>
      <c r="H376" s="400"/>
      <c r="I376" s="401"/>
      <c r="J376" s="401"/>
      <c r="K376" s="401"/>
      <c r="L376" s="401"/>
      <c r="M376" s="401"/>
      <c r="N376" s="431"/>
      <c r="O376" s="83"/>
      <c r="P376" s="84"/>
      <c r="Q376" s="84"/>
      <c r="R376" s="84"/>
      <c r="S376" s="84"/>
      <c r="T376" s="84"/>
      <c r="U376" s="84"/>
      <c r="V376" s="84"/>
      <c r="W376" s="84"/>
      <c r="X376" s="84"/>
      <c r="Y376" s="84"/>
      <c r="Z376" s="84"/>
      <c r="AA376" s="84"/>
      <c r="AB376" s="84"/>
      <c r="AC376" s="84"/>
      <c r="AD376" s="84"/>
      <c r="AE376" s="84"/>
      <c r="AF376" s="85"/>
      <c r="AG376" s="133"/>
      <c r="AH376" s="100"/>
      <c r="AL376" s="51"/>
      <c r="AM376" s="53" t="e">
        <f t="shared" si="33"/>
        <v>#DIV/0!</v>
      </c>
    </row>
    <row r="377" spans="1:39" ht="12.75" customHeight="1" hidden="1">
      <c r="A377" s="629"/>
      <c r="B377" s="631"/>
      <c r="C377" s="624" t="s">
        <v>40</v>
      </c>
      <c r="D377" s="624"/>
      <c r="E377" s="398">
        <f>SUM(I377:K377)</f>
        <v>0</v>
      </c>
      <c r="F377" s="399"/>
      <c r="G377" s="172"/>
      <c r="H377" s="400"/>
      <c r="I377" s="401"/>
      <c r="J377" s="401"/>
      <c r="K377" s="401"/>
      <c r="L377" s="401"/>
      <c r="M377" s="401"/>
      <c r="N377" s="418"/>
      <c r="O377" s="86"/>
      <c r="P377" s="87"/>
      <c r="Q377" s="87"/>
      <c r="R377" s="87"/>
      <c r="S377" s="87"/>
      <c r="T377" s="87"/>
      <c r="U377" s="87"/>
      <c r="V377" s="87"/>
      <c r="W377" s="87"/>
      <c r="X377" s="87"/>
      <c r="Y377" s="87"/>
      <c r="Z377" s="87"/>
      <c r="AA377" s="87"/>
      <c r="AB377" s="87"/>
      <c r="AC377" s="87"/>
      <c r="AD377" s="87"/>
      <c r="AE377" s="87"/>
      <c r="AF377" s="88"/>
      <c r="AG377" s="133"/>
      <c r="AH377" s="100"/>
      <c r="AL377" s="51"/>
      <c r="AM377" s="53" t="e">
        <f t="shared" si="33"/>
        <v>#DIV/0!</v>
      </c>
    </row>
    <row r="378" spans="1:39" ht="12.75" customHeight="1">
      <c r="A378" s="629"/>
      <c r="B378" s="631"/>
      <c r="C378" s="624" t="s">
        <v>1028</v>
      </c>
      <c r="D378" s="624"/>
      <c r="E378" s="398"/>
      <c r="F378" s="399"/>
      <c r="G378" s="172"/>
      <c r="H378" s="400">
        <v>0</v>
      </c>
      <c r="I378" s="401">
        <v>0</v>
      </c>
      <c r="J378" s="401"/>
      <c r="K378" s="401"/>
      <c r="L378" s="401">
        <v>0</v>
      </c>
      <c r="M378" s="401">
        <v>0</v>
      </c>
      <c r="N378" s="425"/>
      <c r="O378" s="95"/>
      <c r="P378" s="96"/>
      <c r="Q378" s="96"/>
      <c r="R378" s="96"/>
      <c r="S378" s="96"/>
      <c r="T378" s="96"/>
      <c r="U378" s="96"/>
      <c r="V378" s="96"/>
      <c r="W378" s="96"/>
      <c r="X378" s="96"/>
      <c r="Y378" s="96"/>
      <c r="Z378" s="96"/>
      <c r="AA378" s="96"/>
      <c r="AB378" s="96"/>
      <c r="AC378" s="96"/>
      <c r="AD378" s="96"/>
      <c r="AE378" s="96"/>
      <c r="AF378" s="97"/>
      <c r="AG378" s="133"/>
      <c r="AH378" s="100"/>
      <c r="AL378" s="51"/>
      <c r="AM378" s="53"/>
    </row>
    <row r="379" spans="1:39" ht="12.75" customHeight="1">
      <c r="A379" s="629"/>
      <c r="B379" s="631" t="s">
        <v>237</v>
      </c>
      <c r="C379" s="624" t="s">
        <v>1025</v>
      </c>
      <c r="D379" s="624"/>
      <c r="E379" s="398">
        <f aca="true" t="shared" si="42" ref="E379:M379">SUM(E380:E384)</f>
        <v>400</v>
      </c>
      <c r="F379" s="399"/>
      <c r="G379" s="172"/>
      <c r="H379" s="400">
        <f>H381</f>
        <v>400</v>
      </c>
      <c r="I379" s="401">
        <f t="shared" si="42"/>
        <v>400</v>
      </c>
      <c r="J379" s="401">
        <f t="shared" si="42"/>
        <v>0</v>
      </c>
      <c r="K379" s="401">
        <f t="shared" si="42"/>
        <v>0</v>
      </c>
      <c r="L379" s="401">
        <f t="shared" si="42"/>
        <v>400</v>
      </c>
      <c r="M379" s="401">
        <f t="shared" si="42"/>
        <v>400</v>
      </c>
      <c r="N379" s="634"/>
      <c r="O379" s="83"/>
      <c r="P379" s="84"/>
      <c r="Q379" s="84"/>
      <c r="R379" s="84"/>
      <c r="S379" s="84"/>
      <c r="T379" s="84"/>
      <c r="U379" s="84"/>
      <c r="V379" s="84"/>
      <c r="W379" s="84"/>
      <c r="X379" s="84"/>
      <c r="Y379" s="84"/>
      <c r="Z379" s="84"/>
      <c r="AA379" s="84"/>
      <c r="AB379" s="84"/>
      <c r="AC379" s="84"/>
      <c r="AD379" s="84"/>
      <c r="AE379" s="84"/>
      <c r="AF379" s="85"/>
      <c r="AG379" s="133"/>
      <c r="AH379" s="100"/>
      <c r="AL379" s="51"/>
      <c r="AM379" s="53"/>
    </row>
    <row r="380" spans="1:39" ht="12.75" customHeight="1">
      <c r="A380" s="629"/>
      <c r="B380" s="631"/>
      <c r="C380" s="624" t="s">
        <v>1026</v>
      </c>
      <c r="D380" s="624"/>
      <c r="E380" s="398">
        <f>SUM(I380:K380)</f>
        <v>0</v>
      </c>
      <c r="F380" s="399"/>
      <c r="G380" s="172"/>
      <c r="H380" s="400">
        <v>0</v>
      </c>
      <c r="I380" s="401">
        <v>0</v>
      </c>
      <c r="J380" s="401"/>
      <c r="K380" s="401"/>
      <c r="L380" s="401">
        <v>0</v>
      </c>
      <c r="M380" s="401">
        <v>0</v>
      </c>
      <c r="N380" s="634"/>
      <c r="O380" s="83"/>
      <c r="P380" s="84"/>
      <c r="Q380" s="84"/>
      <c r="R380" s="84"/>
      <c r="S380" s="84"/>
      <c r="T380" s="84"/>
      <c r="U380" s="84"/>
      <c r="V380" s="84"/>
      <c r="W380" s="84"/>
      <c r="X380" s="84"/>
      <c r="Y380" s="84"/>
      <c r="Z380" s="84"/>
      <c r="AA380" s="84"/>
      <c r="AB380" s="84"/>
      <c r="AC380" s="84"/>
      <c r="AD380" s="84"/>
      <c r="AE380" s="84"/>
      <c r="AF380" s="85"/>
      <c r="AG380" s="133"/>
      <c r="AH380" s="100"/>
      <c r="AL380" s="51"/>
      <c r="AM380" s="53"/>
    </row>
    <row r="381" spans="1:39" ht="12.75" customHeight="1">
      <c r="A381" s="629"/>
      <c r="B381" s="631"/>
      <c r="C381" s="624" t="s">
        <v>1027</v>
      </c>
      <c r="D381" s="624"/>
      <c r="E381" s="398">
        <f>SUM(I381:K381)</f>
        <v>400</v>
      </c>
      <c r="F381" s="399">
        <v>813</v>
      </c>
      <c r="G381" s="172" t="s">
        <v>1032</v>
      </c>
      <c r="H381" s="400">
        <v>400</v>
      </c>
      <c r="I381" s="401">
        <v>400</v>
      </c>
      <c r="J381" s="401"/>
      <c r="K381" s="401"/>
      <c r="L381" s="401">
        <v>400</v>
      </c>
      <c r="M381" s="401">
        <v>400</v>
      </c>
      <c r="N381" s="634"/>
      <c r="O381" s="83"/>
      <c r="P381" s="84"/>
      <c r="Q381" s="84"/>
      <c r="R381" s="84"/>
      <c r="S381" s="84"/>
      <c r="T381" s="84"/>
      <c r="U381" s="84"/>
      <c r="V381" s="84"/>
      <c r="W381" s="84"/>
      <c r="X381" s="84"/>
      <c r="Y381" s="84"/>
      <c r="Z381" s="84"/>
      <c r="AA381" s="84"/>
      <c r="AB381" s="84"/>
      <c r="AC381" s="84"/>
      <c r="AD381" s="84"/>
      <c r="AE381" s="84"/>
      <c r="AF381" s="85"/>
      <c r="AG381" s="133"/>
      <c r="AH381" s="100"/>
      <c r="AL381" s="51"/>
      <c r="AM381" s="53">
        <f t="shared" si="33"/>
        <v>100</v>
      </c>
    </row>
    <row r="382" spans="1:39" ht="12.75" customHeight="1">
      <c r="A382" s="629"/>
      <c r="B382" s="631"/>
      <c r="C382" s="624" t="s">
        <v>1028</v>
      </c>
      <c r="D382" s="624"/>
      <c r="E382" s="398">
        <f>SUM(I382:K382)</f>
        <v>0</v>
      </c>
      <c r="F382" s="399"/>
      <c r="G382" s="172"/>
      <c r="H382" s="400">
        <v>0</v>
      </c>
      <c r="I382" s="401">
        <v>0</v>
      </c>
      <c r="J382" s="401"/>
      <c r="K382" s="401"/>
      <c r="L382" s="401">
        <v>0</v>
      </c>
      <c r="M382" s="401">
        <v>0</v>
      </c>
      <c r="N382" s="634"/>
      <c r="O382" s="83"/>
      <c r="P382" s="84"/>
      <c r="Q382" s="84"/>
      <c r="R382" s="84"/>
      <c r="S382" s="84"/>
      <c r="T382" s="84"/>
      <c r="U382" s="84"/>
      <c r="V382" s="84"/>
      <c r="W382" s="84"/>
      <c r="X382" s="84"/>
      <c r="Y382" s="84"/>
      <c r="Z382" s="84"/>
      <c r="AA382" s="84"/>
      <c r="AB382" s="84"/>
      <c r="AC382" s="84"/>
      <c r="AD382" s="84"/>
      <c r="AE382" s="84"/>
      <c r="AF382" s="85"/>
      <c r="AG382" s="133"/>
      <c r="AH382" s="100"/>
      <c r="AL382" s="51"/>
      <c r="AM382" s="53"/>
    </row>
    <row r="383" spans="1:39" ht="12.75" customHeight="1" hidden="1">
      <c r="A383" s="420"/>
      <c r="B383" s="421"/>
      <c r="C383" s="624" t="s">
        <v>39</v>
      </c>
      <c r="D383" s="624"/>
      <c r="E383" s="398">
        <f>SUM(I383:K383)</f>
        <v>0</v>
      </c>
      <c r="F383" s="399"/>
      <c r="G383" s="172"/>
      <c r="H383" s="400"/>
      <c r="I383" s="401"/>
      <c r="J383" s="401"/>
      <c r="K383" s="401"/>
      <c r="L383" s="401"/>
      <c r="M383" s="401"/>
      <c r="N383" s="417"/>
      <c r="O383" s="83"/>
      <c r="P383" s="84"/>
      <c r="Q383" s="84"/>
      <c r="R383" s="84"/>
      <c r="S383" s="84"/>
      <c r="T383" s="84"/>
      <c r="U383" s="84"/>
      <c r="V383" s="84"/>
      <c r="W383" s="84"/>
      <c r="X383" s="84"/>
      <c r="Y383" s="84"/>
      <c r="Z383" s="84"/>
      <c r="AA383" s="84"/>
      <c r="AB383" s="84"/>
      <c r="AC383" s="84"/>
      <c r="AD383" s="84"/>
      <c r="AE383" s="84"/>
      <c r="AF383" s="85"/>
      <c r="AG383" s="133"/>
      <c r="AH383" s="100"/>
      <c r="AL383" s="51"/>
      <c r="AM383" s="53" t="e">
        <f t="shared" si="33"/>
        <v>#DIV/0!</v>
      </c>
    </row>
    <row r="384" spans="1:39" ht="12.75" customHeight="1" hidden="1">
      <c r="A384" s="420"/>
      <c r="B384" s="421"/>
      <c r="C384" s="624" t="s">
        <v>40</v>
      </c>
      <c r="D384" s="624"/>
      <c r="E384" s="398">
        <f>SUM(I384:K384)</f>
        <v>0</v>
      </c>
      <c r="F384" s="399"/>
      <c r="G384" s="172"/>
      <c r="H384" s="400"/>
      <c r="I384" s="401"/>
      <c r="J384" s="401"/>
      <c r="K384" s="401"/>
      <c r="L384" s="401"/>
      <c r="M384" s="401"/>
      <c r="N384" s="418"/>
      <c r="O384" s="86"/>
      <c r="P384" s="87"/>
      <c r="Q384" s="87"/>
      <c r="R384" s="87"/>
      <c r="S384" s="87"/>
      <c r="T384" s="87"/>
      <c r="U384" s="87"/>
      <c r="V384" s="87"/>
      <c r="W384" s="87"/>
      <c r="X384" s="87"/>
      <c r="Y384" s="87"/>
      <c r="Z384" s="87"/>
      <c r="AA384" s="87"/>
      <c r="AB384" s="87"/>
      <c r="AC384" s="87"/>
      <c r="AD384" s="87"/>
      <c r="AE384" s="87"/>
      <c r="AF384" s="88"/>
      <c r="AG384" s="133"/>
      <c r="AH384" s="100"/>
      <c r="AL384" s="51"/>
      <c r="AM384" s="53" t="e">
        <f t="shared" si="33"/>
        <v>#DIV/0!</v>
      </c>
    </row>
    <row r="385" spans="1:39" ht="12.75" customHeight="1">
      <c r="A385" s="629"/>
      <c r="B385" s="631" t="s">
        <v>240</v>
      </c>
      <c r="C385" s="624" t="s">
        <v>1025</v>
      </c>
      <c r="D385" s="624"/>
      <c r="E385" s="398">
        <f aca="true" t="shared" si="43" ref="E385:M385">SUM(E386:E391)</f>
        <v>1120</v>
      </c>
      <c r="F385" s="399"/>
      <c r="G385" s="172"/>
      <c r="H385" s="400">
        <f>H388</f>
        <v>1000</v>
      </c>
      <c r="I385" s="401">
        <f t="shared" si="43"/>
        <v>1120</v>
      </c>
      <c r="J385" s="401">
        <f t="shared" si="43"/>
        <v>0</v>
      </c>
      <c r="K385" s="401">
        <f t="shared" si="43"/>
        <v>0</v>
      </c>
      <c r="L385" s="401">
        <f t="shared" si="43"/>
        <v>1120</v>
      </c>
      <c r="M385" s="401">
        <f t="shared" si="43"/>
        <v>1120</v>
      </c>
      <c r="N385" s="634"/>
      <c r="O385" s="83"/>
      <c r="P385" s="84"/>
      <c r="Q385" s="84"/>
      <c r="R385" s="84"/>
      <c r="S385" s="84"/>
      <c r="T385" s="84"/>
      <c r="U385" s="84"/>
      <c r="V385" s="84"/>
      <c r="W385" s="84"/>
      <c r="X385" s="84"/>
      <c r="Y385" s="84"/>
      <c r="Z385" s="84"/>
      <c r="AA385" s="84"/>
      <c r="AB385" s="84"/>
      <c r="AC385" s="84"/>
      <c r="AD385" s="84"/>
      <c r="AE385" s="84"/>
      <c r="AF385" s="85"/>
      <c r="AG385" s="133"/>
      <c r="AH385" s="100"/>
      <c r="AL385" s="51"/>
      <c r="AM385" s="53"/>
    </row>
    <row r="386" spans="1:39" ht="12.75" customHeight="1" hidden="1">
      <c r="A386" s="629"/>
      <c r="B386" s="631"/>
      <c r="C386" s="624" t="s">
        <v>28</v>
      </c>
      <c r="D386" s="624"/>
      <c r="E386" s="398">
        <f>SUM(I386:K386)</f>
        <v>0</v>
      </c>
      <c r="F386" s="399"/>
      <c r="G386" s="172"/>
      <c r="H386" s="400"/>
      <c r="I386" s="401"/>
      <c r="J386" s="401"/>
      <c r="K386" s="401"/>
      <c r="L386" s="401"/>
      <c r="M386" s="401"/>
      <c r="N386" s="634"/>
      <c r="O386" s="83"/>
      <c r="P386" s="84"/>
      <c r="Q386" s="84"/>
      <c r="R386" s="84"/>
      <c r="S386" s="84"/>
      <c r="T386" s="84"/>
      <c r="U386" s="84"/>
      <c r="V386" s="84"/>
      <c r="W386" s="84"/>
      <c r="X386" s="84"/>
      <c r="Y386" s="84"/>
      <c r="Z386" s="84"/>
      <c r="AA386" s="84"/>
      <c r="AB386" s="84"/>
      <c r="AC386" s="84"/>
      <c r="AD386" s="84"/>
      <c r="AE386" s="84"/>
      <c r="AF386" s="85"/>
      <c r="AG386" s="133"/>
      <c r="AH386" s="100"/>
      <c r="AL386" s="51"/>
      <c r="AM386" s="53" t="e">
        <f aca="true" t="shared" si="44" ref="AM386:AM454">(M386/I386)*100</f>
        <v>#DIV/0!</v>
      </c>
    </row>
    <row r="387" spans="1:39" ht="12.75" customHeight="1">
      <c r="A387" s="629"/>
      <c r="B387" s="631"/>
      <c r="C387" s="624" t="s">
        <v>1026</v>
      </c>
      <c r="D387" s="624"/>
      <c r="E387" s="398"/>
      <c r="F387" s="399"/>
      <c r="G387" s="172"/>
      <c r="H387" s="400">
        <v>0</v>
      </c>
      <c r="I387" s="401">
        <v>0</v>
      </c>
      <c r="J387" s="401"/>
      <c r="K387" s="401"/>
      <c r="L387" s="401">
        <v>0</v>
      </c>
      <c r="M387" s="401">
        <v>0</v>
      </c>
      <c r="N387" s="634"/>
      <c r="O387" s="83"/>
      <c r="P387" s="84"/>
      <c r="Q387" s="84"/>
      <c r="R387" s="84"/>
      <c r="S387" s="84"/>
      <c r="T387" s="84"/>
      <c r="U387" s="84"/>
      <c r="V387" s="84"/>
      <c r="W387" s="84"/>
      <c r="X387" s="84"/>
      <c r="Y387" s="84"/>
      <c r="Z387" s="84"/>
      <c r="AA387" s="84"/>
      <c r="AB387" s="84"/>
      <c r="AC387" s="84"/>
      <c r="AD387" s="84"/>
      <c r="AE387" s="84"/>
      <c r="AF387" s="85"/>
      <c r="AG387" s="133"/>
      <c r="AH387" s="100"/>
      <c r="AL387" s="51"/>
      <c r="AM387" s="53"/>
    </row>
    <row r="388" spans="1:39" ht="16.5" customHeight="1">
      <c r="A388" s="629"/>
      <c r="B388" s="631"/>
      <c r="C388" s="624" t="s">
        <v>1027</v>
      </c>
      <c r="D388" s="624"/>
      <c r="E388" s="398">
        <f>SUM(I388:K388)</f>
        <v>1120</v>
      </c>
      <c r="F388" s="399">
        <v>813</v>
      </c>
      <c r="G388" s="172" t="s">
        <v>1032</v>
      </c>
      <c r="H388" s="400">
        <v>1000</v>
      </c>
      <c r="I388" s="401">
        <v>1120</v>
      </c>
      <c r="J388" s="401"/>
      <c r="K388" s="401"/>
      <c r="L388" s="401">
        <v>1120</v>
      </c>
      <c r="M388" s="401">
        <v>1120</v>
      </c>
      <c r="N388" s="634"/>
      <c r="O388" s="83"/>
      <c r="P388" s="84"/>
      <c r="Q388" s="84"/>
      <c r="R388" s="84"/>
      <c r="S388" s="84"/>
      <c r="T388" s="84"/>
      <c r="U388" s="84"/>
      <c r="V388" s="84"/>
      <c r="W388" s="84"/>
      <c r="X388" s="84"/>
      <c r="Y388" s="84"/>
      <c r="Z388" s="84"/>
      <c r="AA388" s="84"/>
      <c r="AB388" s="84"/>
      <c r="AC388" s="84"/>
      <c r="AD388" s="84"/>
      <c r="AE388" s="84"/>
      <c r="AF388" s="85"/>
      <c r="AG388" s="133"/>
      <c r="AH388" s="100"/>
      <c r="AL388" s="51"/>
      <c r="AM388" s="53">
        <f t="shared" si="44"/>
        <v>100</v>
      </c>
    </row>
    <row r="389" spans="1:39" ht="12.75" customHeight="1" hidden="1">
      <c r="A389" s="629"/>
      <c r="B389" s="631"/>
      <c r="C389" s="624" t="s">
        <v>30</v>
      </c>
      <c r="D389" s="624"/>
      <c r="E389" s="398">
        <f>SUM(I389:K389)</f>
        <v>0</v>
      </c>
      <c r="F389" s="399"/>
      <c r="G389" s="172"/>
      <c r="H389" s="400"/>
      <c r="I389" s="401"/>
      <c r="J389" s="401"/>
      <c r="K389" s="401"/>
      <c r="L389" s="401"/>
      <c r="M389" s="401"/>
      <c r="N389" s="634"/>
      <c r="O389" s="83"/>
      <c r="P389" s="84"/>
      <c r="Q389" s="84"/>
      <c r="R389" s="84"/>
      <c r="S389" s="84"/>
      <c r="T389" s="84"/>
      <c r="U389" s="84"/>
      <c r="V389" s="84"/>
      <c r="W389" s="84"/>
      <c r="X389" s="84"/>
      <c r="Y389" s="84"/>
      <c r="Z389" s="84"/>
      <c r="AA389" s="84"/>
      <c r="AB389" s="84"/>
      <c r="AC389" s="84"/>
      <c r="AD389" s="84"/>
      <c r="AE389" s="84"/>
      <c r="AF389" s="85"/>
      <c r="AG389" s="133"/>
      <c r="AH389" s="100"/>
      <c r="AL389" s="51"/>
      <c r="AM389" s="53" t="e">
        <f t="shared" si="44"/>
        <v>#DIV/0!</v>
      </c>
    </row>
    <row r="390" spans="1:39" ht="12.75" customHeight="1" hidden="1">
      <c r="A390" s="629"/>
      <c r="B390" s="631"/>
      <c r="C390" s="624" t="s">
        <v>39</v>
      </c>
      <c r="D390" s="624"/>
      <c r="E390" s="398">
        <f>SUM(I390:K390)</f>
        <v>0</v>
      </c>
      <c r="F390" s="399"/>
      <c r="G390" s="172"/>
      <c r="H390" s="400"/>
      <c r="I390" s="401"/>
      <c r="J390" s="401"/>
      <c r="K390" s="401"/>
      <c r="L390" s="401"/>
      <c r="M390" s="401"/>
      <c r="N390" s="417"/>
      <c r="O390" s="83"/>
      <c r="P390" s="84"/>
      <c r="Q390" s="84"/>
      <c r="R390" s="84"/>
      <c r="S390" s="84"/>
      <c r="T390" s="84"/>
      <c r="U390" s="84"/>
      <c r="V390" s="84"/>
      <c r="W390" s="84"/>
      <c r="X390" s="84"/>
      <c r="Y390" s="84"/>
      <c r="Z390" s="84"/>
      <c r="AA390" s="84"/>
      <c r="AB390" s="84"/>
      <c r="AC390" s="84"/>
      <c r="AD390" s="84"/>
      <c r="AE390" s="84"/>
      <c r="AF390" s="85"/>
      <c r="AG390" s="133"/>
      <c r="AH390" s="100"/>
      <c r="AL390" s="51"/>
      <c r="AM390" s="53" t="e">
        <f t="shared" si="44"/>
        <v>#DIV/0!</v>
      </c>
    </row>
    <row r="391" spans="1:39" ht="12.75" customHeight="1" hidden="1">
      <c r="A391" s="629"/>
      <c r="B391" s="631"/>
      <c r="C391" s="624" t="s">
        <v>40</v>
      </c>
      <c r="D391" s="624"/>
      <c r="E391" s="398">
        <f>SUM(I391:K391)</f>
        <v>0</v>
      </c>
      <c r="F391" s="399"/>
      <c r="G391" s="172"/>
      <c r="H391" s="400"/>
      <c r="I391" s="401"/>
      <c r="J391" s="401"/>
      <c r="K391" s="401"/>
      <c r="L391" s="401"/>
      <c r="M391" s="401"/>
      <c r="N391" s="418"/>
      <c r="O391" s="86"/>
      <c r="P391" s="87"/>
      <c r="Q391" s="87"/>
      <c r="R391" s="87"/>
      <c r="S391" s="87"/>
      <c r="T391" s="87"/>
      <c r="U391" s="87"/>
      <c r="V391" s="87"/>
      <c r="W391" s="87"/>
      <c r="X391" s="87"/>
      <c r="Y391" s="87"/>
      <c r="Z391" s="87"/>
      <c r="AA391" s="87"/>
      <c r="AB391" s="87"/>
      <c r="AC391" s="87"/>
      <c r="AD391" s="87"/>
      <c r="AE391" s="87"/>
      <c r="AF391" s="88"/>
      <c r="AG391" s="133"/>
      <c r="AH391" s="100"/>
      <c r="AL391" s="51"/>
      <c r="AM391" s="53" t="e">
        <f t="shared" si="44"/>
        <v>#DIV/0!</v>
      </c>
    </row>
    <row r="392" spans="1:39" ht="25.5" customHeight="1">
      <c r="A392" s="629"/>
      <c r="B392" s="631"/>
      <c r="C392" s="624" t="s">
        <v>1028</v>
      </c>
      <c r="D392" s="624"/>
      <c r="E392" s="398"/>
      <c r="F392" s="399"/>
      <c r="G392" s="172"/>
      <c r="H392" s="400">
        <v>0</v>
      </c>
      <c r="I392" s="401">
        <v>0</v>
      </c>
      <c r="J392" s="401"/>
      <c r="K392" s="401"/>
      <c r="L392" s="401">
        <v>0</v>
      </c>
      <c r="M392" s="401">
        <v>0</v>
      </c>
      <c r="N392" s="425"/>
      <c r="O392" s="95"/>
      <c r="P392" s="96"/>
      <c r="Q392" s="96"/>
      <c r="R392" s="96"/>
      <c r="S392" s="96"/>
      <c r="T392" s="96"/>
      <c r="U392" s="96"/>
      <c r="V392" s="96"/>
      <c r="W392" s="96"/>
      <c r="X392" s="96"/>
      <c r="Y392" s="96"/>
      <c r="Z392" s="96"/>
      <c r="AA392" s="96"/>
      <c r="AB392" s="96"/>
      <c r="AC392" s="96"/>
      <c r="AD392" s="96"/>
      <c r="AE392" s="96"/>
      <c r="AF392" s="97"/>
      <c r="AG392" s="133"/>
      <c r="AH392" s="100"/>
      <c r="AL392" s="51"/>
      <c r="AM392" s="53"/>
    </row>
    <row r="393" spans="1:39" ht="12.75" customHeight="1">
      <c r="A393" s="629"/>
      <c r="B393" s="631" t="s">
        <v>243</v>
      </c>
      <c r="C393" s="624" t="s">
        <v>1025</v>
      </c>
      <c r="D393" s="624"/>
      <c r="E393" s="398">
        <f aca="true" t="shared" si="45" ref="E393:M393">SUM(E394:E399)</f>
        <v>1050</v>
      </c>
      <c r="F393" s="399"/>
      <c r="G393" s="172"/>
      <c r="H393" s="400">
        <f>H396</f>
        <v>300</v>
      </c>
      <c r="I393" s="401">
        <f t="shared" si="45"/>
        <v>1050</v>
      </c>
      <c r="J393" s="401">
        <f t="shared" si="45"/>
        <v>0</v>
      </c>
      <c r="K393" s="401">
        <f t="shared" si="45"/>
        <v>0</v>
      </c>
      <c r="L393" s="401">
        <f t="shared" si="45"/>
        <v>1046.4</v>
      </c>
      <c r="M393" s="401">
        <f t="shared" si="45"/>
        <v>1046.4</v>
      </c>
      <c r="N393" s="634"/>
      <c r="O393" s="83"/>
      <c r="P393" s="84"/>
      <c r="Q393" s="84"/>
      <c r="R393" s="84"/>
      <c r="S393" s="84"/>
      <c r="T393" s="84"/>
      <c r="U393" s="84"/>
      <c r="V393" s="84"/>
      <c r="W393" s="84"/>
      <c r="X393" s="84"/>
      <c r="Y393" s="84"/>
      <c r="Z393" s="84"/>
      <c r="AA393" s="84"/>
      <c r="AB393" s="84"/>
      <c r="AC393" s="84"/>
      <c r="AD393" s="84"/>
      <c r="AE393" s="84"/>
      <c r="AF393" s="85"/>
      <c r="AG393" s="133"/>
      <c r="AH393" s="100"/>
      <c r="AL393" s="51"/>
      <c r="AM393" s="53"/>
    </row>
    <row r="394" spans="1:39" ht="12.75" customHeight="1" hidden="1">
      <c r="A394" s="629"/>
      <c r="B394" s="631"/>
      <c r="C394" s="624" t="s">
        <v>28</v>
      </c>
      <c r="D394" s="624"/>
      <c r="E394" s="398">
        <f>SUM(I394:K394)</f>
        <v>0</v>
      </c>
      <c r="F394" s="399"/>
      <c r="G394" s="172"/>
      <c r="H394" s="400"/>
      <c r="I394" s="401"/>
      <c r="J394" s="401"/>
      <c r="K394" s="401"/>
      <c r="L394" s="401"/>
      <c r="M394" s="401"/>
      <c r="N394" s="634"/>
      <c r="O394" s="83"/>
      <c r="P394" s="84"/>
      <c r="Q394" s="84"/>
      <c r="R394" s="84"/>
      <c r="S394" s="84"/>
      <c r="T394" s="84"/>
      <c r="U394" s="84"/>
      <c r="V394" s="84"/>
      <c r="W394" s="84"/>
      <c r="X394" s="84"/>
      <c r="Y394" s="84"/>
      <c r="Z394" s="84"/>
      <c r="AA394" s="84"/>
      <c r="AB394" s="84"/>
      <c r="AC394" s="84"/>
      <c r="AD394" s="84"/>
      <c r="AE394" s="84"/>
      <c r="AF394" s="85"/>
      <c r="AG394" s="133"/>
      <c r="AH394" s="100"/>
      <c r="AL394" s="51"/>
      <c r="AM394" s="53" t="e">
        <f t="shared" si="44"/>
        <v>#DIV/0!</v>
      </c>
    </row>
    <row r="395" spans="1:39" ht="12.75" customHeight="1">
      <c r="A395" s="629"/>
      <c r="B395" s="631"/>
      <c r="C395" s="624" t="s">
        <v>1026</v>
      </c>
      <c r="D395" s="624"/>
      <c r="E395" s="398"/>
      <c r="F395" s="399"/>
      <c r="G395" s="172"/>
      <c r="H395" s="400">
        <v>0</v>
      </c>
      <c r="I395" s="401">
        <v>0</v>
      </c>
      <c r="J395" s="401"/>
      <c r="K395" s="401"/>
      <c r="L395" s="401">
        <v>0</v>
      </c>
      <c r="M395" s="401">
        <v>0</v>
      </c>
      <c r="N395" s="634"/>
      <c r="O395" s="83"/>
      <c r="P395" s="84"/>
      <c r="Q395" s="84"/>
      <c r="R395" s="84"/>
      <c r="S395" s="84"/>
      <c r="T395" s="84"/>
      <c r="U395" s="84"/>
      <c r="V395" s="84"/>
      <c r="W395" s="84"/>
      <c r="X395" s="84"/>
      <c r="Y395" s="84"/>
      <c r="Z395" s="84"/>
      <c r="AA395" s="84"/>
      <c r="AB395" s="84"/>
      <c r="AC395" s="84"/>
      <c r="AD395" s="84"/>
      <c r="AE395" s="84"/>
      <c r="AF395" s="85"/>
      <c r="AG395" s="133"/>
      <c r="AH395" s="100"/>
      <c r="AL395" s="51"/>
      <c r="AM395" s="53"/>
    </row>
    <row r="396" spans="1:39" ht="18.75" customHeight="1">
      <c r="A396" s="629"/>
      <c r="B396" s="631"/>
      <c r="C396" s="624" t="s">
        <v>1027</v>
      </c>
      <c r="D396" s="624"/>
      <c r="E396" s="398">
        <f>SUM(I396:K396)</f>
        <v>1050</v>
      </c>
      <c r="F396" s="399">
        <v>813</v>
      </c>
      <c r="G396" s="172" t="s">
        <v>1032</v>
      </c>
      <c r="H396" s="400">
        <v>300</v>
      </c>
      <c r="I396" s="401">
        <v>1050</v>
      </c>
      <c r="J396" s="401"/>
      <c r="K396" s="401"/>
      <c r="L396" s="401">
        <v>1046.4</v>
      </c>
      <c r="M396" s="401">
        <v>1046.4</v>
      </c>
      <c r="N396" s="634"/>
      <c r="O396" s="83"/>
      <c r="P396" s="84"/>
      <c r="Q396" s="84"/>
      <c r="R396" s="84"/>
      <c r="S396" s="84"/>
      <c r="T396" s="84"/>
      <c r="U396" s="84"/>
      <c r="V396" s="84"/>
      <c r="W396" s="84"/>
      <c r="X396" s="84"/>
      <c r="Y396" s="84"/>
      <c r="Z396" s="84"/>
      <c r="AA396" s="84"/>
      <c r="AB396" s="84"/>
      <c r="AC396" s="84"/>
      <c r="AD396" s="84"/>
      <c r="AE396" s="84"/>
      <c r="AF396" s="85"/>
      <c r="AG396" s="133"/>
      <c r="AH396" s="100"/>
      <c r="AL396" s="51"/>
      <c r="AM396" s="53">
        <f t="shared" si="44"/>
        <v>99.65714285714287</v>
      </c>
    </row>
    <row r="397" spans="1:39" ht="12.75" customHeight="1" hidden="1">
      <c r="A397" s="629"/>
      <c r="B397" s="631"/>
      <c r="C397" s="624" t="s">
        <v>30</v>
      </c>
      <c r="D397" s="624"/>
      <c r="E397" s="398">
        <f>SUM(I397:K397)</f>
        <v>0</v>
      </c>
      <c r="F397" s="399"/>
      <c r="G397" s="172"/>
      <c r="H397" s="400"/>
      <c r="I397" s="401"/>
      <c r="J397" s="401"/>
      <c r="K397" s="401"/>
      <c r="L397" s="401"/>
      <c r="M397" s="401"/>
      <c r="N397" s="634"/>
      <c r="O397" s="83"/>
      <c r="P397" s="84"/>
      <c r="Q397" s="84"/>
      <c r="R397" s="84"/>
      <c r="S397" s="84"/>
      <c r="T397" s="84"/>
      <c r="U397" s="84"/>
      <c r="V397" s="84"/>
      <c r="W397" s="84"/>
      <c r="X397" s="84"/>
      <c r="Y397" s="84"/>
      <c r="Z397" s="84"/>
      <c r="AA397" s="84"/>
      <c r="AB397" s="84"/>
      <c r="AC397" s="84"/>
      <c r="AD397" s="84"/>
      <c r="AE397" s="84"/>
      <c r="AF397" s="85"/>
      <c r="AG397" s="133"/>
      <c r="AH397" s="100"/>
      <c r="AL397" s="51"/>
      <c r="AM397" s="53" t="e">
        <f t="shared" si="44"/>
        <v>#DIV/0!</v>
      </c>
    </row>
    <row r="398" spans="1:39" ht="12.75" customHeight="1" hidden="1">
      <c r="A398" s="629"/>
      <c r="B398" s="631"/>
      <c r="C398" s="624" t="s">
        <v>39</v>
      </c>
      <c r="D398" s="624"/>
      <c r="E398" s="398">
        <f>SUM(I398:K398)</f>
        <v>0</v>
      </c>
      <c r="F398" s="399"/>
      <c r="G398" s="172"/>
      <c r="H398" s="400"/>
      <c r="I398" s="401"/>
      <c r="J398" s="401"/>
      <c r="K398" s="401"/>
      <c r="L398" s="401"/>
      <c r="M398" s="401"/>
      <c r="N398" s="417"/>
      <c r="O398" s="83"/>
      <c r="P398" s="84"/>
      <c r="Q398" s="84"/>
      <c r="R398" s="84"/>
      <c r="S398" s="84"/>
      <c r="T398" s="84"/>
      <c r="U398" s="84"/>
      <c r="V398" s="84"/>
      <c r="W398" s="84"/>
      <c r="X398" s="84"/>
      <c r="Y398" s="84"/>
      <c r="Z398" s="84"/>
      <c r="AA398" s="84"/>
      <c r="AB398" s="84"/>
      <c r="AC398" s="84"/>
      <c r="AD398" s="84"/>
      <c r="AE398" s="84"/>
      <c r="AF398" s="85"/>
      <c r="AG398" s="133"/>
      <c r="AH398" s="100"/>
      <c r="AL398" s="51"/>
      <c r="AM398" s="53" t="e">
        <f t="shared" si="44"/>
        <v>#DIV/0!</v>
      </c>
    </row>
    <row r="399" spans="1:39" ht="12.75" customHeight="1" hidden="1">
      <c r="A399" s="629"/>
      <c r="B399" s="631"/>
      <c r="C399" s="624" t="s">
        <v>40</v>
      </c>
      <c r="D399" s="624"/>
      <c r="E399" s="398">
        <f>SUM(I399:K399)</f>
        <v>0</v>
      </c>
      <c r="F399" s="399"/>
      <c r="G399" s="172"/>
      <c r="H399" s="400"/>
      <c r="I399" s="401"/>
      <c r="J399" s="401"/>
      <c r="K399" s="401"/>
      <c r="L399" s="401"/>
      <c r="M399" s="401"/>
      <c r="N399" s="418"/>
      <c r="O399" s="86"/>
      <c r="P399" s="87"/>
      <c r="Q399" s="87"/>
      <c r="R399" s="87"/>
      <c r="S399" s="87"/>
      <c r="T399" s="87"/>
      <c r="U399" s="87"/>
      <c r="V399" s="87"/>
      <c r="W399" s="87"/>
      <c r="X399" s="87"/>
      <c r="Y399" s="87"/>
      <c r="Z399" s="87"/>
      <c r="AA399" s="87"/>
      <c r="AB399" s="87"/>
      <c r="AC399" s="87"/>
      <c r="AD399" s="87"/>
      <c r="AE399" s="87"/>
      <c r="AF399" s="88"/>
      <c r="AG399" s="133"/>
      <c r="AH399" s="100"/>
      <c r="AL399" s="51"/>
      <c r="AM399" s="53" t="e">
        <f t="shared" si="44"/>
        <v>#DIV/0!</v>
      </c>
    </row>
    <row r="400" spans="1:39" ht="12.75" customHeight="1">
      <c r="A400" s="629"/>
      <c r="B400" s="631"/>
      <c r="C400" s="624" t="s">
        <v>1028</v>
      </c>
      <c r="D400" s="624"/>
      <c r="E400" s="398"/>
      <c r="F400" s="399"/>
      <c r="G400" s="172"/>
      <c r="H400" s="400">
        <v>0</v>
      </c>
      <c r="I400" s="401">
        <v>0</v>
      </c>
      <c r="J400" s="401"/>
      <c r="K400" s="401"/>
      <c r="L400" s="401">
        <v>0</v>
      </c>
      <c r="M400" s="401">
        <v>0</v>
      </c>
      <c r="N400" s="425"/>
      <c r="O400" s="95"/>
      <c r="P400" s="96"/>
      <c r="Q400" s="96"/>
      <c r="R400" s="96"/>
      <c r="S400" s="96"/>
      <c r="T400" s="96"/>
      <c r="U400" s="96"/>
      <c r="V400" s="96"/>
      <c r="W400" s="96"/>
      <c r="X400" s="96"/>
      <c r="Y400" s="96"/>
      <c r="Z400" s="96"/>
      <c r="AA400" s="96"/>
      <c r="AB400" s="96"/>
      <c r="AC400" s="96"/>
      <c r="AD400" s="96"/>
      <c r="AE400" s="96"/>
      <c r="AF400" s="97"/>
      <c r="AG400" s="133"/>
      <c r="AH400" s="100"/>
      <c r="AL400" s="51"/>
      <c r="AM400" s="53"/>
    </row>
    <row r="401" spans="1:39" ht="12.75" customHeight="1">
      <c r="A401" s="629"/>
      <c r="B401" s="631" t="s">
        <v>247</v>
      </c>
      <c r="C401" s="624" t="s">
        <v>1025</v>
      </c>
      <c r="D401" s="624"/>
      <c r="E401" s="398">
        <f aca="true" t="shared" si="46" ref="E401:M401">SUM(E402:E406)</f>
        <v>60417.17532</v>
      </c>
      <c r="F401" s="399"/>
      <c r="G401" s="172"/>
      <c r="H401" s="400">
        <f>H403</f>
        <v>64587.1</v>
      </c>
      <c r="I401" s="401">
        <f t="shared" si="46"/>
        <v>60417.17532</v>
      </c>
      <c r="J401" s="401">
        <f t="shared" si="46"/>
        <v>0</v>
      </c>
      <c r="K401" s="401">
        <f t="shared" si="46"/>
        <v>0</v>
      </c>
      <c r="L401" s="401">
        <f t="shared" si="46"/>
        <v>59456.33357</v>
      </c>
      <c r="M401" s="401">
        <f t="shared" si="46"/>
        <v>59456.33357</v>
      </c>
      <c r="N401" s="634"/>
      <c r="O401" s="83"/>
      <c r="P401" s="84"/>
      <c r="Q401" s="84"/>
      <c r="R401" s="84"/>
      <c r="S401" s="84"/>
      <c r="T401" s="84"/>
      <c r="U401" s="84"/>
      <c r="V401" s="84"/>
      <c r="W401" s="84"/>
      <c r="X401" s="84"/>
      <c r="Y401" s="84"/>
      <c r="Z401" s="84"/>
      <c r="AA401" s="84"/>
      <c r="AB401" s="84"/>
      <c r="AC401" s="84"/>
      <c r="AD401" s="84"/>
      <c r="AE401" s="84"/>
      <c r="AF401" s="85"/>
      <c r="AG401" s="133"/>
      <c r="AH401" s="100"/>
      <c r="AL401" s="51"/>
      <c r="AM401" s="53"/>
    </row>
    <row r="402" spans="1:39" ht="12.75" customHeight="1">
      <c r="A402" s="629"/>
      <c r="B402" s="631"/>
      <c r="C402" s="624" t="s">
        <v>1026</v>
      </c>
      <c r="D402" s="624"/>
      <c r="E402" s="398">
        <f>SUM(I402:K402)</f>
        <v>0</v>
      </c>
      <c r="F402" s="399"/>
      <c r="G402" s="172"/>
      <c r="H402" s="400">
        <v>0</v>
      </c>
      <c r="I402" s="401">
        <v>0</v>
      </c>
      <c r="J402" s="401"/>
      <c r="K402" s="401"/>
      <c r="L402" s="401">
        <v>0</v>
      </c>
      <c r="M402" s="401">
        <v>0</v>
      </c>
      <c r="N402" s="634"/>
      <c r="O402" s="83"/>
      <c r="P402" s="84"/>
      <c r="Q402" s="84"/>
      <c r="R402" s="84"/>
      <c r="S402" s="84"/>
      <c r="T402" s="84"/>
      <c r="U402" s="84"/>
      <c r="V402" s="84"/>
      <c r="W402" s="84"/>
      <c r="X402" s="84"/>
      <c r="Y402" s="84"/>
      <c r="Z402" s="84"/>
      <c r="AA402" s="84"/>
      <c r="AB402" s="84"/>
      <c r="AC402" s="84"/>
      <c r="AD402" s="84"/>
      <c r="AE402" s="84"/>
      <c r="AF402" s="85"/>
      <c r="AG402" s="133"/>
      <c r="AH402" s="100"/>
      <c r="AL402" s="51"/>
      <c r="AM402" s="53"/>
    </row>
    <row r="403" spans="1:39" ht="12.75" customHeight="1">
      <c r="A403" s="629"/>
      <c r="B403" s="631"/>
      <c r="C403" s="624" t="s">
        <v>1027</v>
      </c>
      <c r="D403" s="624"/>
      <c r="E403" s="398">
        <f>SUM(I403:K403)</f>
        <v>60417.17532</v>
      </c>
      <c r="F403" s="399">
        <v>813</v>
      </c>
      <c r="G403" s="172" t="s">
        <v>1032</v>
      </c>
      <c r="H403" s="400">
        <v>64587.1</v>
      </c>
      <c r="I403" s="401">
        <v>60417.17532</v>
      </c>
      <c r="J403" s="401"/>
      <c r="K403" s="401"/>
      <c r="L403" s="401">
        <v>59456.33357</v>
      </c>
      <c r="M403" s="401">
        <f>477.80591+283.03872+410.19369+151.24785+162.88393+153.2834+57546.31721+192.62495+78.93791</f>
        <v>59456.33357</v>
      </c>
      <c r="N403" s="634"/>
      <c r="O403" s="83"/>
      <c r="P403" s="84"/>
      <c r="Q403" s="84"/>
      <c r="R403" s="84"/>
      <c r="S403" s="84"/>
      <c r="T403" s="84"/>
      <c r="U403" s="84"/>
      <c r="V403" s="84"/>
      <c r="W403" s="84"/>
      <c r="X403" s="84"/>
      <c r="Y403" s="84"/>
      <c r="Z403" s="84"/>
      <c r="AA403" s="84"/>
      <c r="AB403" s="84"/>
      <c r="AC403" s="84"/>
      <c r="AD403" s="84"/>
      <c r="AE403" s="84"/>
      <c r="AF403" s="85"/>
      <c r="AG403" s="133"/>
      <c r="AH403" s="100"/>
      <c r="AL403" s="51"/>
      <c r="AM403" s="53">
        <f t="shared" si="44"/>
        <v>98.40965463063955</v>
      </c>
    </row>
    <row r="404" spans="1:39" ht="12.75" customHeight="1" hidden="1">
      <c r="A404" s="629"/>
      <c r="B404" s="631"/>
      <c r="C404" s="624" t="s">
        <v>30</v>
      </c>
      <c r="D404" s="624"/>
      <c r="E404" s="398">
        <f>SUM(I404:K404)</f>
        <v>0</v>
      </c>
      <c r="F404" s="399"/>
      <c r="G404" s="172"/>
      <c r="H404" s="400"/>
      <c r="I404" s="401"/>
      <c r="J404" s="401"/>
      <c r="K404" s="401"/>
      <c r="L404" s="401"/>
      <c r="M404" s="401"/>
      <c r="N404" s="634"/>
      <c r="O404" s="83"/>
      <c r="P404" s="84"/>
      <c r="Q404" s="84"/>
      <c r="R404" s="84"/>
      <c r="S404" s="84"/>
      <c r="T404" s="84"/>
      <c r="U404" s="84"/>
      <c r="V404" s="84"/>
      <c r="W404" s="84"/>
      <c r="X404" s="84"/>
      <c r="Y404" s="84"/>
      <c r="Z404" s="84"/>
      <c r="AA404" s="84"/>
      <c r="AB404" s="84"/>
      <c r="AC404" s="84"/>
      <c r="AD404" s="84"/>
      <c r="AE404" s="84"/>
      <c r="AF404" s="85"/>
      <c r="AG404" s="133"/>
      <c r="AH404" s="100"/>
      <c r="AL404" s="51"/>
      <c r="AM404" s="53" t="e">
        <f t="shared" si="44"/>
        <v>#DIV/0!</v>
      </c>
    </row>
    <row r="405" spans="1:39" ht="12.75" customHeight="1" hidden="1">
      <c r="A405" s="629"/>
      <c r="B405" s="631"/>
      <c r="C405" s="624" t="s">
        <v>39</v>
      </c>
      <c r="D405" s="624"/>
      <c r="E405" s="398">
        <f>SUM(I405:K405)</f>
        <v>0</v>
      </c>
      <c r="F405" s="399"/>
      <c r="G405" s="172"/>
      <c r="H405" s="400"/>
      <c r="I405" s="401"/>
      <c r="J405" s="401"/>
      <c r="K405" s="401"/>
      <c r="L405" s="401"/>
      <c r="M405" s="401"/>
      <c r="N405" s="417"/>
      <c r="O405" s="83"/>
      <c r="P405" s="84"/>
      <c r="Q405" s="84"/>
      <c r="R405" s="84"/>
      <c r="S405" s="84"/>
      <c r="T405" s="84"/>
      <c r="U405" s="84"/>
      <c r="V405" s="84"/>
      <c r="W405" s="84"/>
      <c r="X405" s="84"/>
      <c r="Y405" s="84"/>
      <c r="Z405" s="84"/>
      <c r="AA405" s="84"/>
      <c r="AB405" s="84"/>
      <c r="AC405" s="84"/>
      <c r="AD405" s="84"/>
      <c r="AE405" s="84"/>
      <c r="AF405" s="85"/>
      <c r="AG405" s="133"/>
      <c r="AH405" s="100"/>
      <c r="AL405" s="51"/>
      <c r="AM405" s="53" t="e">
        <f t="shared" si="44"/>
        <v>#DIV/0!</v>
      </c>
    </row>
    <row r="406" spans="1:39" ht="12.75" customHeight="1" hidden="1">
      <c r="A406" s="629"/>
      <c r="B406" s="631"/>
      <c r="C406" s="624" t="s">
        <v>40</v>
      </c>
      <c r="D406" s="624"/>
      <c r="E406" s="398">
        <f>SUM(I406:K406)</f>
        <v>0</v>
      </c>
      <c r="F406" s="399"/>
      <c r="G406" s="172"/>
      <c r="H406" s="400"/>
      <c r="I406" s="401"/>
      <c r="J406" s="401"/>
      <c r="K406" s="401"/>
      <c r="L406" s="401"/>
      <c r="M406" s="401"/>
      <c r="N406" s="418"/>
      <c r="O406" s="86"/>
      <c r="P406" s="87"/>
      <c r="Q406" s="87"/>
      <c r="R406" s="87"/>
      <c r="S406" s="87"/>
      <c r="T406" s="87"/>
      <c r="U406" s="87"/>
      <c r="V406" s="87"/>
      <c r="W406" s="87"/>
      <c r="X406" s="87"/>
      <c r="Y406" s="87"/>
      <c r="Z406" s="87"/>
      <c r="AA406" s="87"/>
      <c r="AB406" s="87"/>
      <c r="AC406" s="87"/>
      <c r="AD406" s="87"/>
      <c r="AE406" s="87"/>
      <c r="AF406" s="88"/>
      <c r="AG406" s="133"/>
      <c r="AH406" s="100"/>
      <c r="AL406" s="51"/>
      <c r="AM406" s="53" t="e">
        <f t="shared" si="44"/>
        <v>#DIV/0!</v>
      </c>
    </row>
    <row r="407" spans="1:39" ht="12.75" customHeight="1">
      <c r="A407" s="629"/>
      <c r="B407" s="631"/>
      <c r="C407" s="624" t="s">
        <v>1028</v>
      </c>
      <c r="D407" s="624"/>
      <c r="E407" s="398"/>
      <c r="F407" s="399"/>
      <c r="G407" s="172"/>
      <c r="H407" s="400">
        <v>0</v>
      </c>
      <c r="I407" s="401">
        <v>0</v>
      </c>
      <c r="J407" s="401"/>
      <c r="K407" s="401"/>
      <c r="L407" s="401">
        <v>0</v>
      </c>
      <c r="M407" s="401">
        <v>0</v>
      </c>
      <c r="N407" s="425"/>
      <c r="O407" s="95"/>
      <c r="P407" s="96"/>
      <c r="Q407" s="96"/>
      <c r="R407" s="96"/>
      <c r="S407" s="96"/>
      <c r="T407" s="96"/>
      <c r="U407" s="96"/>
      <c r="V407" s="96"/>
      <c r="W407" s="96"/>
      <c r="X407" s="96"/>
      <c r="Y407" s="96"/>
      <c r="Z407" s="96"/>
      <c r="AA407" s="96"/>
      <c r="AB407" s="96"/>
      <c r="AC407" s="96"/>
      <c r="AD407" s="96"/>
      <c r="AE407" s="96"/>
      <c r="AF407" s="138"/>
      <c r="AG407" s="133"/>
      <c r="AH407" s="100"/>
      <c r="AL407" s="51"/>
      <c r="AM407" s="53"/>
    </row>
    <row r="408" spans="1:39" ht="12.75" customHeight="1">
      <c r="A408" s="629"/>
      <c r="B408" s="630" t="s">
        <v>251</v>
      </c>
      <c r="C408" s="626" t="s">
        <v>1025</v>
      </c>
      <c r="D408" s="626"/>
      <c r="E408" s="398">
        <f aca="true" t="shared" si="47" ref="E408:M408">SUM(E409:E414)</f>
        <v>221138.41193</v>
      </c>
      <c r="F408" s="399"/>
      <c r="G408" s="172"/>
      <c r="H408" s="403">
        <f>H411</f>
        <v>293502</v>
      </c>
      <c r="I408" s="404">
        <f t="shared" si="47"/>
        <v>221138.41193</v>
      </c>
      <c r="J408" s="404">
        <f t="shared" si="47"/>
        <v>0</v>
      </c>
      <c r="K408" s="404">
        <f t="shared" si="47"/>
        <v>0</v>
      </c>
      <c r="L408" s="404">
        <f t="shared" si="47"/>
        <v>217919.57183</v>
      </c>
      <c r="M408" s="404">
        <f t="shared" si="47"/>
        <v>217919.57183</v>
      </c>
      <c r="N408" s="417"/>
      <c r="O408" s="83"/>
      <c r="P408" s="84"/>
      <c r="Q408" s="84"/>
      <c r="R408" s="84"/>
      <c r="S408" s="84"/>
      <c r="T408" s="84"/>
      <c r="U408" s="84"/>
      <c r="V408" s="84"/>
      <c r="W408" s="84"/>
      <c r="X408" s="84"/>
      <c r="Y408" s="84"/>
      <c r="Z408" s="84"/>
      <c r="AA408" s="84"/>
      <c r="AB408" s="84"/>
      <c r="AC408" s="84"/>
      <c r="AD408" s="84"/>
      <c r="AE408" s="84"/>
      <c r="AF408" s="84"/>
      <c r="AG408" s="136"/>
      <c r="AH408" s="100"/>
      <c r="AL408" s="51"/>
      <c r="AM408" s="53"/>
    </row>
    <row r="409" spans="1:39" ht="12.75" customHeight="1" hidden="1">
      <c r="A409" s="629"/>
      <c r="B409" s="630"/>
      <c r="C409" s="626" t="s">
        <v>28</v>
      </c>
      <c r="D409" s="626"/>
      <c r="E409" s="398">
        <f>SUM(I409:K409)</f>
        <v>0</v>
      </c>
      <c r="F409" s="399"/>
      <c r="G409" s="172"/>
      <c r="H409" s="403"/>
      <c r="I409" s="404">
        <f>I419+I427+I435+I442+I449+I457+I463</f>
        <v>0</v>
      </c>
      <c r="J409" s="404">
        <f>J419+J427+J435+J442+J449+J457+J463</f>
        <v>0</v>
      </c>
      <c r="K409" s="404">
        <f>K419+K427+K435+K442+K449+K457+K463</f>
        <v>0</v>
      </c>
      <c r="L409" s="404">
        <f>L419+L427+L435+L442+L449+L457+L463</f>
        <v>0</v>
      </c>
      <c r="M409" s="404">
        <f>M419+M427+M435+M442+M449+M457+M463</f>
        <v>0</v>
      </c>
      <c r="N409" s="417"/>
      <c r="O409" s="83"/>
      <c r="P409" s="84"/>
      <c r="Q409" s="84"/>
      <c r="R409" s="84"/>
      <c r="S409" s="84"/>
      <c r="T409" s="84"/>
      <c r="U409" s="84"/>
      <c r="V409" s="84"/>
      <c r="W409" s="84"/>
      <c r="X409" s="84"/>
      <c r="Y409" s="84"/>
      <c r="Z409" s="84"/>
      <c r="AA409" s="84"/>
      <c r="AB409" s="84"/>
      <c r="AC409" s="84"/>
      <c r="AD409" s="84"/>
      <c r="AE409" s="84"/>
      <c r="AF409" s="84"/>
      <c r="AG409" s="136"/>
      <c r="AH409" s="100"/>
      <c r="AL409" s="51"/>
      <c r="AM409" s="53" t="e">
        <f t="shared" si="44"/>
        <v>#DIV/0!</v>
      </c>
    </row>
    <row r="410" spans="1:39" ht="12.75" customHeight="1">
      <c r="A410" s="629"/>
      <c r="B410" s="630"/>
      <c r="C410" s="626" t="s">
        <v>1026</v>
      </c>
      <c r="D410" s="626"/>
      <c r="E410" s="398"/>
      <c r="F410" s="399"/>
      <c r="G410" s="172"/>
      <c r="H410" s="403">
        <v>0</v>
      </c>
      <c r="I410" s="404">
        <v>0</v>
      </c>
      <c r="J410" s="404"/>
      <c r="K410" s="404"/>
      <c r="L410" s="404">
        <v>0</v>
      </c>
      <c r="M410" s="404">
        <v>0</v>
      </c>
      <c r="N410" s="417"/>
      <c r="O410" s="83"/>
      <c r="P410" s="84"/>
      <c r="Q410" s="84"/>
      <c r="R410" s="84"/>
      <c r="S410" s="84"/>
      <c r="T410" s="84"/>
      <c r="U410" s="84"/>
      <c r="V410" s="84"/>
      <c r="W410" s="84"/>
      <c r="X410" s="84"/>
      <c r="Y410" s="84"/>
      <c r="Z410" s="84"/>
      <c r="AA410" s="84"/>
      <c r="AB410" s="84"/>
      <c r="AC410" s="84"/>
      <c r="AD410" s="84"/>
      <c r="AE410" s="84"/>
      <c r="AF410" s="84"/>
      <c r="AG410" s="136"/>
      <c r="AH410" s="100"/>
      <c r="AL410" s="51"/>
      <c r="AM410" s="53"/>
    </row>
    <row r="411" spans="1:39" ht="12.75" customHeight="1">
      <c r="A411" s="629"/>
      <c r="B411" s="630"/>
      <c r="C411" s="626" t="s">
        <v>1027</v>
      </c>
      <c r="D411" s="626"/>
      <c r="E411" s="398">
        <f>SUM(I411:K411)</f>
        <v>207923.20511</v>
      </c>
      <c r="F411" s="399"/>
      <c r="G411" s="172"/>
      <c r="H411" s="403">
        <f>H421+H429+H437+H444+H451+H458+H464</f>
        <v>293502</v>
      </c>
      <c r="I411" s="404">
        <f>I421+I429+I437+I444+I451+I464+I458+I471</f>
        <v>207923.20511</v>
      </c>
      <c r="J411" s="404">
        <f>J421+J429+J437+J444+J451+J464+J458+J471</f>
        <v>0</v>
      </c>
      <c r="K411" s="404">
        <f>K421+K429+K437+K444+K451+K464+K458+K471</f>
        <v>0</v>
      </c>
      <c r="L411" s="404">
        <f>L421+L429+L437+L444+L451+L464+L458+L471</f>
        <v>204704.36501</v>
      </c>
      <c r="M411" s="404">
        <f>M421+M429+M437+M444+M451+M464+M458+M471</f>
        <v>204704.36501</v>
      </c>
      <c r="N411" s="417"/>
      <c r="O411" s="83"/>
      <c r="P411" s="84"/>
      <c r="Q411" s="84"/>
      <c r="R411" s="84"/>
      <c r="S411" s="84"/>
      <c r="T411" s="84"/>
      <c r="U411" s="84"/>
      <c r="V411" s="84"/>
      <c r="W411" s="84"/>
      <c r="X411" s="84"/>
      <c r="Y411" s="84"/>
      <c r="Z411" s="84"/>
      <c r="AA411" s="84"/>
      <c r="AB411" s="84"/>
      <c r="AC411" s="84"/>
      <c r="AD411" s="84"/>
      <c r="AE411" s="84"/>
      <c r="AF411" s="84"/>
      <c r="AG411" s="136"/>
      <c r="AH411" s="100"/>
      <c r="AL411" s="51"/>
      <c r="AM411" s="53">
        <f t="shared" si="44"/>
        <v>98.45190915641325</v>
      </c>
    </row>
    <row r="412" spans="1:39" ht="12.75" customHeight="1">
      <c r="A412" s="629"/>
      <c r="B412" s="630"/>
      <c r="C412" s="626" t="s">
        <v>1028</v>
      </c>
      <c r="D412" s="626"/>
      <c r="E412" s="398">
        <f>SUM(I412:K412)</f>
        <v>13215.206820000001</v>
      </c>
      <c r="F412" s="399"/>
      <c r="G412" s="172"/>
      <c r="H412" s="403">
        <v>0</v>
      </c>
      <c r="I412" s="404">
        <f>I422+I430+I438+I445+I452+I459+I465</f>
        <v>13215.206820000001</v>
      </c>
      <c r="J412" s="404">
        <f>J422+J430+J438+J445+J452+J459+J465</f>
        <v>0</v>
      </c>
      <c r="K412" s="404">
        <f>K422+K430+K438+K445+K452+K459+K465</f>
        <v>0</v>
      </c>
      <c r="L412" s="404">
        <f>L422+L430+L438+L445+L452+L459+L465</f>
        <v>13215.206820000001</v>
      </c>
      <c r="M412" s="404">
        <f>M422+M430+M438+M445+M452+M459+M465</f>
        <v>13215.206820000001</v>
      </c>
      <c r="N412" s="418"/>
      <c r="O412" s="83"/>
      <c r="P412" s="84"/>
      <c r="Q412" s="84"/>
      <c r="R412" s="84"/>
      <c r="S412" s="84"/>
      <c r="T412" s="84"/>
      <c r="U412" s="84"/>
      <c r="V412" s="84"/>
      <c r="W412" s="84"/>
      <c r="X412" s="84"/>
      <c r="Y412" s="84"/>
      <c r="Z412" s="84"/>
      <c r="AA412" s="84"/>
      <c r="AB412" s="84"/>
      <c r="AC412" s="84"/>
      <c r="AD412" s="84"/>
      <c r="AE412" s="84"/>
      <c r="AF412" s="84"/>
      <c r="AG412" s="136"/>
      <c r="AH412" s="100"/>
      <c r="AL412" s="51"/>
      <c r="AM412" s="53">
        <f t="shared" si="44"/>
        <v>100</v>
      </c>
    </row>
    <row r="413" spans="1:39" ht="12.75" customHeight="1" hidden="1">
      <c r="A413" s="629"/>
      <c r="B413" s="630"/>
      <c r="C413" s="626" t="s">
        <v>39</v>
      </c>
      <c r="D413" s="626"/>
      <c r="E413" s="398">
        <f>SUM(I413:K413)</f>
        <v>0</v>
      </c>
      <c r="F413" s="399"/>
      <c r="G413" s="172"/>
      <c r="H413" s="403"/>
      <c r="I413" s="404">
        <f>I423+I431+I439+I446+I453+I460+I466</f>
        <v>0</v>
      </c>
      <c r="J413" s="404"/>
      <c r="K413" s="404"/>
      <c r="L413" s="404"/>
      <c r="M413" s="404"/>
      <c r="N413" s="431"/>
      <c r="O413" s="83"/>
      <c r="P413" s="84"/>
      <c r="Q413" s="84"/>
      <c r="R413" s="84"/>
      <c r="S413" s="84"/>
      <c r="T413" s="84"/>
      <c r="U413" s="84"/>
      <c r="V413" s="84"/>
      <c r="W413" s="84"/>
      <c r="X413" s="84"/>
      <c r="Y413" s="84"/>
      <c r="Z413" s="84"/>
      <c r="AA413" s="84"/>
      <c r="AB413" s="84"/>
      <c r="AC413" s="84"/>
      <c r="AD413" s="84"/>
      <c r="AE413" s="84"/>
      <c r="AF413" s="84"/>
      <c r="AG413" s="136"/>
      <c r="AH413" s="100"/>
      <c r="AL413" s="51"/>
      <c r="AM413" s="53" t="e">
        <f t="shared" si="44"/>
        <v>#DIV/0!</v>
      </c>
    </row>
    <row r="414" spans="1:39" ht="12.75" customHeight="1" hidden="1">
      <c r="A414" s="629"/>
      <c r="B414" s="630"/>
      <c r="C414" s="626" t="s">
        <v>40</v>
      </c>
      <c r="D414" s="626"/>
      <c r="E414" s="398">
        <f>SUM(I414:K414)</f>
        <v>0</v>
      </c>
      <c r="F414" s="399"/>
      <c r="G414" s="172"/>
      <c r="H414" s="403"/>
      <c r="I414" s="404">
        <f>I424+I432+I440+I447+I454+I461+I467</f>
        <v>0</v>
      </c>
      <c r="J414" s="404"/>
      <c r="K414" s="404"/>
      <c r="L414" s="404"/>
      <c r="M414" s="404"/>
      <c r="N414" s="432"/>
      <c r="O414" s="115"/>
      <c r="P414" s="126"/>
      <c r="Q414" s="126"/>
      <c r="R414" s="126"/>
      <c r="S414" s="126"/>
      <c r="T414" s="126"/>
      <c r="U414" s="126"/>
      <c r="V414" s="126"/>
      <c r="W414" s="126"/>
      <c r="X414" s="126"/>
      <c r="Y414" s="126"/>
      <c r="Z414" s="126"/>
      <c r="AA414" s="126"/>
      <c r="AB414" s="126"/>
      <c r="AC414" s="126"/>
      <c r="AD414" s="126"/>
      <c r="AE414" s="126"/>
      <c r="AF414" s="126"/>
      <c r="AG414" s="136"/>
      <c r="AH414" s="100"/>
      <c r="AL414" s="51"/>
      <c r="AM414" s="53" t="e">
        <f t="shared" si="44"/>
        <v>#DIV/0!</v>
      </c>
    </row>
    <row r="415" spans="1:39" ht="23.25" customHeight="1">
      <c r="A415" s="629"/>
      <c r="B415" s="630"/>
      <c r="C415" s="626" t="s">
        <v>1029</v>
      </c>
      <c r="D415" s="626"/>
      <c r="E415" s="398"/>
      <c r="F415" s="399"/>
      <c r="G415" s="172"/>
      <c r="H415" s="403">
        <v>0</v>
      </c>
      <c r="I415" s="404">
        <v>0</v>
      </c>
      <c r="J415" s="404"/>
      <c r="K415" s="404"/>
      <c r="L415" s="404">
        <v>0</v>
      </c>
      <c r="M415" s="404">
        <v>0</v>
      </c>
      <c r="N415" s="425"/>
      <c r="O415" s="95"/>
      <c r="P415" s="96"/>
      <c r="Q415" s="96"/>
      <c r="R415" s="96"/>
      <c r="S415" s="96"/>
      <c r="T415" s="96"/>
      <c r="U415" s="96"/>
      <c r="V415" s="96"/>
      <c r="W415" s="96"/>
      <c r="X415" s="96"/>
      <c r="Y415" s="96"/>
      <c r="Z415" s="96"/>
      <c r="AA415" s="96"/>
      <c r="AB415" s="96"/>
      <c r="AC415" s="96"/>
      <c r="AD415" s="96"/>
      <c r="AE415" s="96"/>
      <c r="AF415" s="138"/>
      <c r="AG415" s="133"/>
      <c r="AH415" s="100"/>
      <c r="AL415" s="51"/>
      <c r="AM415" s="53"/>
    </row>
    <row r="416" spans="1:39" ht="12.75" customHeight="1">
      <c r="A416" s="629"/>
      <c r="B416" s="630"/>
      <c r="C416" s="626" t="s">
        <v>1030</v>
      </c>
      <c r="D416" s="626"/>
      <c r="E416" s="398"/>
      <c r="F416" s="399"/>
      <c r="G416" s="172"/>
      <c r="H416" s="403">
        <v>0</v>
      </c>
      <c r="I416" s="404">
        <v>0</v>
      </c>
      <c r="J416" s="404"/>
      <c r="K416" s="404"/>
      <c r="L416" s="404">
        <v>0</v>
      </c>
      <c r="M416" s="404">
        <v>0</v>
      </c>
      <c r="N416" s="425"/>
      <c r="O416" s="95"/>
      <c r="P416" s="96"/>
      <c r="Q416" s="96"/>
      <c r="R416" s="96"/>
      <c r="S416" s="96"/>
      <c r="T416" s="96"/>
      <c r="U416" s="96"/>
      <c r="V416" s="96"/>
      <c r="W416" s="96"/>
      <c r="X416" s="96"/>
      <c r="Y416" s="96"/>
      <c r="Z416" s="96"/>
      <c r="AA416" s="96"/>
      <c r="AB416" s="96"/>
      <c r="AC416" s="96"/>
      <c r="AD416" s="96"/>
      <c r="AE416" s="96"/>
      <c r="AF416" s="138"/>
      <c r="AG416" s="133"/>
      <c r="AH416" s="100"/>
      <c r="AL416" s="51"/>
      <c r="AM416" s="53"/>
    </row>
    <row r="417" spans="1:39" ht="12.75" customHeight="1">
      <c r="A417" s="629"/>
      <c r="B417" s="630"/>
      <c r="C417" s="626" t="s">
        <v>1031</v>
      </c>
      <c r="D417" s="626"/>
      <c r="E417" s="398"/>
      <c r="F417" s="399"/>
      <c r="G417" s="172"/>
      <c r="H417" s="403">
        <v>0</v>
      </c>
      <c r="I417" s="404">
        <v>0</v>
      </c>
      <c r="J417" s="404"/>
      <c r="K417" s="404"/>
      <c r="L417" s="404">
        <v>0</v>
      </c>
      <c r="M417" s="404">
        <v>0</v>
      </c>
      <c r="N417" s="425"/>
      <c r="O417" s="95"/>
      <c r="P417" s="96"/>
      <c r="Q417" s="96"/>
      <c r="R417" s="96"/>
      <c r="S417" s="96"/>
      <c r="T417" s="96"/>
      <c r="U417" s="96"/>
      <c r="V417" s="96"/>
      <c r="W417" s="96"/>
      <c r="X417" s="96"/>
      <c r="Y417" s="96"/>
      <c r="Z417" s="96"/>
      <c r="AA417" s="96"/>
      <c r="AB417" s="96"/>
      <c r="AC417" s="96"/>
      <c r="AD417" s="96"/>
      <c r="AE417" s="96"/>
      <c r="AF417" s="138"/>
      <c r="AG417" s="133"/>
      <c r="AH417" s="100"/>
      <c r="AL417" s="51"/>
      <c r="AM417" s="53"/>
    </row>
    <row r="418" spans="1:39" ht="12.75" customHeight="1">
      <c r="A418" s="629"/>
      <c r="B418" s="631" t="s">
        <v>254</v>
      </c>
      <c r="C418" s="624" t="s">
        <v>1025</v>
      </c>
      <c r="D418" s="624"/>
      <c r="E418" s="398">
        <f aca="true" t="shared" si="48" ref="E418:M418">SUM(E419:E424)</f>
        <v>300</v>
      </c>
      <c r="F418" s="399"/>
      <c r="G418" s="172"/>
      <c r="H418" s="400">
        <f>H421</f>
        <v>300</v>
      </c>
      <c r="I418" s="401">
        <f t="shared" si="48"/>
        <v>300</v>
      </c>
      <c r="J418" s="401">
        <f t="shared" si="48"/>
        <v>0</v>
      </c>
      <c r="K418" s="401">
        <f t="shared" si="48"/>
        <v>0</v>
      </c>
      <c r="L418" s="401">
        <f t="shared" si="48"/>
        <v>300</v>
      </c>
      <c r="M418" s="401">
        <f t="shared" si="48"/>
        <v>300</v>
      </c>
      <c r="N418" s="634"/>
      <c r="O418" s="83"/>
      <c r="P418" s="84"/>
      <c r="Q418" s="84"/>
      <c r="R418" s="84"/>
      <c r="S418" s="84"/>
      <c r="T418" s="84"/>
      <c r="U418" s="84"/>
      <c r="V418" s="84"/>
      <c r="W418" s="84"/>
      <c r="X418" s="84"/>
      <c r="Y418" s="84"/>
      <c r="Z418" s="84"/>
      <c r="AA418" s="84"/>
      <c r="AB418" s="84"/>
      <c r="AC418" s="84"/>
      <c r="AD418" s="84"/>
      <c r="AE418" s="84"/>
      <c r="AF418" s="85"/>
      <c r="AG418" s="133"/>
      <c r="AH418" s="100"/>
      <c r="AL418" s="51"/>
      <c r="AM418" s="53"/>
    </row>
    <row r="419" spans="1:39" ht="12.75" customHeight="1" hidden="1">
      <c r="A419" s="629"/>
      <c r="B419" s="631"/>
      <c r="C419" s="624" t="s">
        <v>28</v>
      </c>
      <c r="D419" s="624"/>
      <c r="E419" s="398">
        <f>SUM(I419:K419)</f>
        <v>0</v>
      </c>
      <c r="F419" s="399"/>
      <c r="G419" s="172"/>
      <c r="H419" s="400"/>
      <c r="I419" s="401"/>
      <c r="J419" s="401"/>
      <c r="K419" s="401"/>
      <c r="L419" s="401"/>
      <c r="M419" s="401"/>
      <c r="N419" s="634"/>
      <c r="O419" s="83"/>
      <c r="P419" s="84"/>
      <c r="Q419" s="84"/>
      <c r="R419" s="84"/>
      <c r="S419" s="84"/>
      <c r="T419" s="84"/>
      <c r="U419" s="84"/>
      <c r="V419" s="84"/>
      <c r="W419" s="84"/>
      <c r="X419" s="84"/>
      <c r="Y419" s="84"/>
      <c r="Z419" s="84"/>
      <c r="AA419" s="84"/>
      <c r="AB419" s="84"/>
      <c r="AC419" s="84"/>
      <c r="AD419" s="84"/>
      <c r="AE419" s="84"/>
      <c r="AF419" s="85"/>
      <c r="AG419" s="133"/>
      <c r="AH419" s="100"/>
      <c r="AL419" s="51"/>
      <c r="AM419" s="53" t="e">
        <f t="shared" si="44"/>
        <v>#DIV/0!</v>
      </c>
    </row>
    <row r="420" spans="1:39" ht="12.75" customHeight="1">
      <c r="A420" s="629"/>
      <c r="B420" s="631"/>
      <c r="C420" s="624" t="s">
        <v>1026</v>
      </c>
      <c r="D420" s="624"/>
      <c r="E420" s="398"/>
      <c r="F420" s="399"/>
      <c r="G420" s="172"/>
      <c r="H420" s="400">
        <v>0</v>
      </c>
      <c r="I420" s="401">
        <v>0</v>
      </c>
      <c r="J420" s="401"/>
      <c r="K420" s="401"/>
      <c r="L420" s="401">
        <v>0</v>
      </c>
      <c r="M420" s="401">
        <v>0</v>
      </c>
      <c r="N420" s="634"/>
      <c r="O420" s="83"/>
      <c r="P420" s="84"/>
      <c r="Q420" s="84"/>
      <c r="R420" s="84"/>
      <c r="S420" s="84"/>
      <c r="T420" s="84"/>
      <c r="U420" s="84"/>
      <c r="V420" s="84"/>
      <c r="W420" s="84"/>
      <c r="X420" s="84"/>
      <c r="Y420" s="84"/>
      <c r="Z420" s="84"/>
      <c r="AA420" s="84"/>
      <c r="AB420" s="84"/>
      <c r="AC420" s="84"/>
      <c r="AD420" s="84"/>
      <c r="AE420" s="84"/>
      <c r="AF420" s="85"/>
      <c r="AG420" s="133"/>
      <c r="AH420" s="100"/>
      <c r="AL420" s="51"/>
      <c r="AM420" s="53"/>
    </row>
    <row r="421" spans="1:39" ht="12.75" customHeight="1">
      <c r="A421" s="629"/>
      <c r="B421" s="631"/>
      <c r="C421" s="624" t="s">
        <v>1027</v>
      </c>
      <c r="D421" s="624"/>
      <c r="E421" s="398">
        <f>SUM(I421:K421)</f>
        <v>300</v>
      </c>
      <c r="F421" s="399">
        <v>813</v>
      </c>
      <c r="G421" s="172" t="s">
        <v>1032</v>
      </c>
      <c r="H421" s="400">
        <v>300</v>
      </c>
      <c r="I421" s="401">
        <v>300</v>
      </c>
      <c r="J421" s="401"/>
      <c r="K421" s="401"/>
      <c r="L421" s="401">
        <v>300</v>
      </c>
      <c r="M421" s="401">
        <v>300</v>
      </c>
      <c r="N421" s="634"/>
      <c r="O421" s="83"/>
      <c r="P421" s="84"/>
      <c r="Q421" s="84"/>
      <c r="R421" s="84"/>
      <c r="S421" s="84"/>
      <c r="T421" s="84"/>
      <c r="U421" s="84"/>
      <c r="V421" s="84"/>
      <c r="W421" s="84"/>
      <c r="X421" s="84"/>
      <c r="Y421" s="84"/>
      <c r="Z421" s="84"/>
      <c r="AA421" s="84"/>
      <c r="AB421" s="84"/>
      <c r="AC421" s="84"/>
      <c r="AD421" s="84"/>
      <c r="AE421" s="84"/>
      <c r="AF421" s="85"/>
      <c r="AG421" s="133"/>
      <c r="AH421" s="100"/>
      <c r="AL421" s="51"/>
      <c r="AM421" s="53">
        <f t="shared" si="44"/>
        <v>100</v>
      </c>
    </row>
    <row r="422" spans="1:39" ht="12.75" customHeight="1" hidden="1">
      <c r="A422" s="629"/>
      <c r="B422" s="631"/>
      <c r="C422" s="624" t="s">
        <v>30</v>
      </c>
      <c r="D422" s="624"/>
      <c r="E422" s="398">
        <f>SUM(I422:K422)</f>
        <v>0</v>
      </c>
      <c r="F422" s="399"/>
      <c r="G422" s="172"/>
      <c r="H422" s="400"/>
      <c r="I422" s="401"/>
      <c r="J422" s="401"/>
      <c r="K422" s="401"/>
      <c r="L422" s="401"/>
      <c r="M422" s="401"/>
      <c r="N422" s="634"/>
      <c r="O422" s="83"/>
      <c r="P422" s="84"/>
      <c r="Q422" s="84"/>
      <c r="R422" s="84"/>
      <c r="S422" s="84"/>
      <c r="T422" s="84"/>
      <c r="U422" s="84"/>
      <c r="V422" s="84"/>
      <c r="W422" s="84"/>
      <c r="X422" s="84"/>
      <c r="Y422" s="84"/>
      <c r="Z422" s="84"/>
      <c r="AA422" s="84"/>
      <c r="AB422" s="84"/>
      <c r="AC422" s="84"/>
      <c r="AD422" s="84"/>
      <c r="AE422" s="84"/>
      <c r="AF422" s="85"/>
      <c r="AG422" s="133"/>
      <c r="AH422" s="100"/>
      <c r="AL422" s="51"/>
      <c r="AM422" s="53" t="e">
        <f t="shared" si="44"/>
        <v>#DIV/0!</v>
      </c>
    </row>
    <row r="423" spans="1:39" ht="12.75" customHeight="1" hidden="1">
      <c r="A423" s="629"/>
      <c r="B423" s="631"/>
      <c r="C423" s="624" t="s">
        <v>39</v>
      </c>
      <c r="D423" s="624"/>
      <c r="E423" s="398">
        <f>SUM(I423:K423)</f>
        <v>0</v>
      </c>
      <c r="F423" s="399"/>
      <c r="G423" s="172"/>
      <c r="H423" s="400"/>
      <c r="I423" s="401"/>
      <c r="J423" s="401"/>
      <c r="K423" s="401"/>
      <c r="L423" s="401"/>
      <c r="M423" s="401"/>
      <c r="N423" s="417"/>
      <c r="O423" s="83"/>
      <c r="P423" s="84"/>
      <c r="Q423" s="84"/>
      <c r="R423" s="84"/>
      <c r="S423" s="84"/>
      <c r="T423" s="84"/>
      <c r="U423" s="84"/>
      <c r="V423" s="84"/>
      <c r="W423" s="84"/>
      <c r="X423" s="84"/>
      <c r="Y423" s="84"/>
      <c r="Z423" s="84"/>
      <c r="AA423" s="84"/>
      <c r="AB423" s="84"/>
      <c r="AC423" s="84"/>
      <c r="AD423" s="84"/>
      <c r="AE423" s="84"/>
      <c r="AF423" s="85"/>
      <c r="AG423" s="133"/>
      <c r="AH423" s="100"/>
      <c r="AL423" s="51"/>
      <c r="AM423" s="53" t="e">
        <f t="shared" si="44"/>
        <v>#DIV/0!</v>
      </c>
    </row>
    <row r="424" spans="1:39" ht="12.75" customHeight="1" hidden="1">
      <c r="A424" s="629"/>
      <c r="B424" s="631"/>
      <c r="C424" s="624" t="s">
        <v>40</v>
      </c>
      <c r="D424" s="624"/>
      <c r="E424" s="398">
        <f>SUM(I424:K424)</f>
        <v>0</v>
      </c>
      <c r="F424" s="399"/>
      <c r="G424" s="172"/>
      <c r="H424" s="400"/>
      <c r="I424" s="401"/>
      <c r="J424" s="401"/>
      <c r="K424" s="401"/>
      <c r="L424" s="401"/>
      <c r="M424" s="401"/>
      <c r="N424" s="418"/>
      <c r="O424" s="86"/>
      <c r="P424" s="87"/>
      <c r="Q424" s="87"/>
      <c r="R424" s="87"/>
      <c r="S424" s="87"/>
      <c r="T424" s="87"/>
      <c r="U424" s="87"/>
      <c r="V424" s="87"/>
      <c r="W424" s="87"/>
      <c r="X424" s="87"/>
      <c r="Y424" s="87"/>
      <c r="Z424" s="87"/>
      <c r="AA424" s="87"/>
      <c r="AB424" s="87"/>
      <c r="AC424" s="87"/>
      <c r="AD424" s="87"/>
      <c r="AE424" s="87"/>
      <c r="AF424" s="88"/>
      <c r="AG424" s="133"/>
      <c r="AH424" s="100"/>
      <c r="AL424" s="51"/>
      <c r="AM424" s="53" t="e">
        <f t="shared" si="44"/>
        <v>#DIV/0!</v>
      </c>
    </row>
    <row r="425" spans="1:39" ht="45.75" customHeight="1">
      <c r="A425" s="629"/>
      <c r="B425" s="631"/>
      <c r="C425" s="624" t="s">
        <v>1028</v>
      </c>
      <c r="D425" s="624"/>
      <c r="E425" s="398"/>
      <c r="F425" s="399"/>
      <c r="G425" s="172"/>
      <c r="H425" s="400">
        <v>0</v>
      </c>
      <c r="I425" s="401">
        <v>0</v>
      </c>
      <c r="J425" s="401"/>
      <c r="K425" s="401"/>
      <c r="L425" s="401">
        <v>0</v>
      </c>
      <c r="M425" s="401">
        <v>0</v>
      </c>
      <c r="N425" s="425"/>
      <c r="O425" s="95"/>
      <c r="P425" s="96"/>
      <c r="Q425" s="96"/>
      <c r="R425" s="96"/>
      <c r="S425" s="96"/>
      <c r="T425" s="96"/>
      <c r="U425" s="96"/>
      <c r="V425" s="96"/>
      <c r="W425" s="96"/>
      <c r="X425" s="96"/>
      <c r="Y425" s="96"/>
      <c r="Z425" s="96"/>
      <c r="AA425" s="96"/>
      <c r="AB425" s="96"/>
      <c r="AC425" s="96"/>
      <c r="AD425" s="96"/>
      <c r="AE425" s="96"/>
      <c r="AF425" s="97"/>
      <c r="AG425" s="133"/>
      <c r="AH425" s="100"/>
      <c r="AL425" s="51"/>
      <c r="AM425" s="53"/>
    </row>
    <row r="426" spans="1:39" ht="18" customHeight="1">
      <c r="A426" s="629"/>
      <c r="B426" s="631" t="s">
        <v>257</v>
      </c>
      <c r="C426" s="624" t="s">
        <v>1025</v>
      </c>
      <c r="D426" s="624"/>
      <c r="E426" s="398">
        <f aca="true" t="shared" si="49" ref="E426:M426">SUM(E427:E432)</f>
        <v>1700</v>
      </c>
      <c r="F426" s="399"/>
      <c r="G426" s="172"/>
      <c r="H426" s="400">
        <f>H429</f>
        <v>13000</v>
      </c>
      <c r="I426" s="401">
        <f t="shared" si="49"/>
        <v>1700</v>
      </c>
      <c r="J426" s="401">
        <f t="shared" si="49"/>
        <v>0</v>
      </c>
      <c r="K426" s="401">
        <f t="shared" si="49"/>
        <v>0</v>
      </c>
      <c r="L426" s="401">
        <f t="shared" si="49"/>
        <v>1700</v>
      </c>
      <c r="M426" s="401">
        <f t="shared" si="49"/>
        <v>1700</v>
      </c>
      <c r="N426" s="634"/>
      <c r="O426" s="83"/>
      <c r="P426" s="84"/>
      <c r="Q426" s="84"/>
      <c r="R426" s="84"/>
      <c r="S426" s="84"/>
      <c r="T426" s="84"/>
      <c r="U426" s="84"/>
      <c r="V426" s="84"/>
      <c r="W426" s="84"/>
      <c r="X426" s="84"/>
      <c r="Y426" s="84"/>
      <c r="Z426" s="84"/>
      <c r="AA426" s="84"/>
      <c r="AB426" s="84"/>
      <c r="AC426" s="84"/>
      <c r="AD426" s="84"/>
      <c r="AE426" s="84"/>
      <c r="AF426" s="85"/>
      <c r="AG426" s="133"/>
      <c r="AH426" s="100"/>
      <c r="AL426" s="51"/>
      <c r="AM426" s="53"/>
    </row>
    <row r="427" spans="1:39" ht="12.75" customHeight="1" hidden="1">
      <c r="A427" s="629"/>
      <c r="B427" s="631"/>
      <c r="C427" s="624" t="s">
        <v>28</v>
      </c>
      <c r="D427" s="624"/>
      <c r="E427" s="398">
        <f>SUM(I427:K427)</f>
        <v>0</v>
      </c>
      <c r="F427" s="399"/>
      <c r="G427" s="172"/>
      <c r="H427" s="400"/>
      <c r="I427" s="401"/>
      <c r="J427" s="401"/>
      <c r="K427" s="401"/>
      <c r="L427" s="401"/>
      <c r="M427" s="401"/>
      <c r="N427" s="634"/>
      <c r="O427" s="83"/>
      <c r="P427" s="84"/>
      <c r="Q427" s="84"/>
      <c r="R427" s="84"/>
      <c r="S427" s="84"/>
      <c r="T427" s="84"/>
      <c r="U427" s="84"/>
      <c r="V427" s="84"/>
      <c r="W427" s="84"/>
      <c r="X427" s="84"/>
      <c r="Y427" s="84"/>
      <c r="Z427" s="84"/>
      <c r="AA427" s="84"/>
      <c r="AB427" s="84"/>
      <c r="AC427" s="84"/>
      <c r="AD427" s="84"/>
      <c r="AE427" s="84"/>
      <c r="AF427" s="85"/>
      <c r="AG427" s="133"/>
      <c r="AH427" s="100"/>
      <c r="AL427" s="51"/>
      <c r="AM427" s="53" t="e">
        <f t="shared" si="44"/>
        <v>#DIV/0!</v>
      </c>
    </row>
    <row r="428" spans="1:39" ht="12.75" customHeight="1">
      <c r="A428" s="629"/>
      <c r="B428" s="631"/>
      <c r="C428" s="624" t="s">
        <v>1026</v>
      </c>
      <c r="D428" s="624"/>
      <c r="E428" s="398"/>
      <c r="F428" s="399"/>
      <c r="G428" s="172"/>
      <c r="H428" s="400">
        <v>0</v>
      </c>
      <c r="I428" s="401">
        <v>0</v>
      </c>
      <c r="J428" s="401"/>
      <c r="K428" s="401"/>
      <c r="L428" s="401">
        <v>0</v>
      </c>
      <c r="M428" s="401">
        <v>0</v>
      </c>
      <c r="N428" s="634"/>
      <c r="O428" s="83"/>
      <c r="P428" s="84"/>
      <c r="Q428" s="84"/>
      <c r="R428" s="84"/>
      <c r="S428" s="84"/>
      <c r="T428" s="84"/>
      <c r="U428" s="84"/>
      <c r="V428" s="84"/>
      <c r="W428" s="84"/>
      <c r="X428" s="84"/>
      <c r="Y428" s="84"/>
      <c r="Z428" s="84"/>
      <c r="AA428" s="84"/>
      <c r="AB428" s="84"/>
      <c r="AC428" s="84"/>
      <c r="AD428" s="84"/>
      <c r="AE428" s="84"/>
      <c r="AF428" s="85"/>
      <c r="AG428" s="133"/>
      <c r="AH428" s="100"/>
      <c r="AL428" s="51"/>
      <c r="AM428" s="53"/>
    </row>
    <row r="429" spans="1:39" ht="12.75" customHeight="1">
      <c r="A429" s="629"/>
      <c r="B429" s="631"/>
      <c r="C429" s="624" t="s">
        <v>1027</v>
      </c>
      <c r="D429" s="624"/>
      <c r="E429" s="398">
        <f>SUM(I429:K429)</f>
        <v>1700</v>
      </c>
      <c r="F429" s="399">
        <v>813</v>
      </c>
      <c r="G429" s="172" t="s">
        <v>1032</v>
      </c>
      <c r="H429" s="400">
        <v>13000</v>
      </c>
      <c r="I429" s="401">
        <v>1700</v>
      </c>
      <c r="J429" s="401"/>
      <c r="K429" s="401"/>
      <c r="L429" s="401">
        <v>1700</v>
      </c>
      <c r="M429" s="401">
        <v>1700</v>
      </c>
      <c r="N429" s="634"/>
      <c r="O429" s="83"/>
      <c r="P429" s="84"/>
      <c r="Q429" s="84"/>
      <c r="R429" s="84"/>
      <c r="S429" s="84"/>
      <c r="T429" s="84"/>
      <c r="U429" s="84"/>
      <c r="V429" s="84"/>
      <c r="W429" s="84"/>
      <c r="X429" s="84"/>
      <c r="Y429" s="84"/>
      <c r="Z429" s="84"/>
      <c r="AA429" s="84"/>
      <c r="AB429" s="84"/>
      <c r="AC429" s="84"/>
      <c r="AD429" s="84"/>
      <c r="AE429" s="84"/>
      <c r="AF429" s="85"/>
      <c r="AG429" s="133"/>
      <c r="AH429" s="100"/>
      <c r="AL429" s="51"/>
      <c r="AM429" s="53">
        <f t="shared" si="44"/>
        <v>100</v>
      </c>
    </row>
    <row r="430" spans="1:39" ht="12.75" customHeight="1" hidden="1">
      <c r="A430" s="629"/>
      <c r="B430" s="631"/>
      <c r="C430" s="624" t="s">
        <v>30</v>
      </c>
      <c r="D430" s="624"/>
      <c r="E430" s="398">
        <f>SUM(I430:K430)</f>
        <v>0</v>
      </c>
      <c r="F430" s="399"/>
      <c r="G430" s="172"/>
      <c r="H430" s="400"/>
      <c r="I430" s="401"/>
      <c r="J430" s="401"/>
      <c r="K430" s="401"/>
      <c r="L430" s="401"/>
      <c r="M430" s="401"/>
      <c r="N430" s="634"/>
      <c r="O430" s="83"/>
      <c r="P430" s="84"/>
      <c r="Q430" s="84"/>
      <c r="R430" s="84"/>
      <c r="S430" s="84"/>
      <c r="T430" s="84"/>
      <c r="U430" s="84"/>
      <c r="V430" s="84"/>
      <c r="W430" s="84"/>
      <c r="X430" s="84"/>
      <c r="Y430" s="84"/>
      <c r="Z430" s="84"/>
      <c r="AA430" s="84"/>
      <c r="AB430" s="84"/>
      <c r="AC430" s="84"/>
      <c r="AD430" s="84"/>
      <c r="AE430" s="84"/>
      <c r="AF430" s="85"/>
      <c r="AG430" s="133"/>
      <c r="AH430" s="100"/>
      <c r="AL430" s="51"/>
      <c r="AM430" s="53" t="e">
        <f t="shared" si="44"/>
        <v>#DIV/0!</v>
      </c>
    </row>
    <row r="431" spans="1:39" ht="12.75" customHeight="1" hidden="1">
      <c r="A431" s="629"/>
      <c r="B431" s="631"/>
      <c r="C431" s="624" t="s">
        <v>39</v>
      </c>
      <c r="D431" s="624"/>
      <c r="E431" s="398">
        <f>SUM(I431:K431)</f>
        <v>0</v>
      </c>
      <c r="F431" s="399"/>
      <c r="G431" s="172"/>
      <c r="H431" s="400"/>
      <c r="I431" s="401"/>
      <c r="J431" s="401"/>
      <c r="K431" s="401"/>
      <c r="L431" s="401"/>
      <c r="M431" s="401"/>
      <c r="N431" s="417"/>
      <c r="O431" s="83"/>
      <c r="P431" s="84"/>
      <c r="Q431" s="84"/>
      <c r="R431" s="84"/>
      <c r="S431" s="84"/>
      <c r="T431" s="84"/>
      <c r="U431" s="84"/>
      <c r="V431" s="84"/>
      <c r="W431" s="84"/>
      <c r="X431" s="84"/>
      <c r="Y431" s="84"/>
      <c r="Z431" s="84"/>
      <c r="AA431" s="84"/>
      <c r="AB431" s="84"/>
      <c r="AC431" s="84"/>
      <c r="AD431" s="84"/>
      <c r="AE431" s="84"/>
      <c r="AF431" s="85"/>
      <c r="AG431" s="133"/>
      <c r="AH431" s="100"/>
      <c r="AL431" s="51"/>
      <c r="AM431" s="53" t="e">
        <f t="shared" si="44"/>
        <v>#DIV/0!</v>
      </c>
    </row>
    <row r="432" spans="1:39" ht="12.75" customHeight="1" hidden="1">
      <c r="A432" s="629"/>
      <c r="B432" s="631"/>
      <c r="C432" s="624" t="s">
        <v>40</v>
      </c>
      <c r="D432" s="624"/>
      <c r="E432" s="398">
        <f>SUM(I432:K432)</f>
        <v>0</v>
      </c>
      <c r="F432" s="399"/>
      <c r="G432" s="172"/>
      <c r="H432" s="400"/>
      <c r="I432" s="401"/>
      <c r="J432" s="401"/>
      <c r="K432" s="401"/>
      <c r="L432" s="401"/>
      <c r="M432" s="401"/>
      <c r="N432" s="418"/>
      <c r="O432" s="86"/>
      <c r="P432" s="87"/>
      <c r="Q432" s="87"/>
      <c r="R432" s="87"/>
      <c r="S432" s="87"/>
      <c r="T432" s="87"/>
      <c r="U432" s="87"/>
      <c r="V432" s="87"/>
      <c r="W432" s="87"/>
      <c r="X432" s="87"/>
      <c r="Y432" s="87"/>
      <c r="Z432" s="87"/>
      <c r="AA432" s="87"/>
      <c r="AB432" s="87"/>
      <c r="AC432" s="87"/>
      <c r="AD432" s="87"/>
      <c r="AE432" s="87"/>
      <c r="AF432" s="88"/>
      <c r="AG432" s="133"/>
      <c r="AH432" s="100"/>
      <c r="AL432" s="51"/>
      <c r="AM432" s="53" t="e">
        <f t="shared" si="44"/>
        <v>#DIV/0!</v>
      </c>
    </row>
    <row r="433" spans="1:39" ht="48" customHeight="1">
      <c r="A433" s="629"/>
      <c r="B433" s="631"/>
      <c r="C433" s="624" t="s">
        <v>1028</v>
      </c>
      <c r="D433" s="624"/>
      <c r="E433" s="398"/>
      <c r="F433" s="399"/>
      <c r="G433" s="172"/>
      <c r="H433" s="400">
        <v>0</v>
      </c>
      <c r="I433" s="401">
        <v>0</v>
      </c>
      <c r="J433" s="401"/>
      <c r="K433" s="401"/>
      <c r="L433" s="401">
        <v>0</v>
      </c>
      <c r="M433" s="401">
        <v>0</v>
      </c>
      <c r="N433" s="425"/>
      <c r="O433" s="95"/>
      <c r="P433" s="96"/>
      <c r="Q433" s="96"/>
      <c r="R433" s="96"/>
      <c r="S433" s="96"/>
      <c r="T433" s="96"/>
      <c r="U433" s="96"/>
      <c r="V433" s="96"/>
      <c r="W433" s="96"/>
      <c r="X433" s="96"/>
      <c r="Y433" s="96"/>
      <c r="Z433" s="96"/>
      <c r="AA433" s="96"/>
      <c r="AB433" s="96"/>
      <c r="AC433" s="96"/>
      <c r="AD433" s="96"/>
      <c r="AE433" s="96"/>
      <c r="AF433" s="97"/>
      <c r="AG433" s="133"/>
      <c r="AH433" s="100"/>
      <c r="AL433" s="51"/>
      <c r="AM433" s="53"/>
    </row>
    <row r="434" spans="1:39" ht="12.75" customHeight="1">
      <c r="A434" s="629"/>
      <c r="B434" s="631" t="s">
        <v>260</v>
      </c>
      <c r="C434" s="624" t="s">
        <v>1025</v>
      </c>
      <c r="D434" s="624"/>
      <c r="E434" s="398">
        <f aca="true" t="shared" si="50" ref="E434:M434">SUM(E435:E440)</f>
        <v>15744.377</v>
      </c>
      <c r="F434" s="399"/>
      <c r="G434" s="172"/>
      <c r="H434" s="400">
        <f>H437</f>
        <v>12000</v>
      </c>
      <c r="I434" s="401">
        <f t="shared" si="50"/>
        <v>15744.377</v>
      </c>
      <c r="J434" s="401">
        <f t="shared" si="50"/>
        <v>0</v>
      </c>
      <c r="K434" s="401">
        <f t="shared" si="50"/>
        <v>0</v>
      </c>
      <c r="L434" s="401">
        <f t="shared" si="50"/>
        <v>15744.377</v>
      </c>
      <c r="M434" s="401">
        <f t="shared" si="50"/>
        <v>15744.377</v>
      </c>
      <c r="N434" s="634"/>
      <c r="O434" s="83"/>
      <c r="P434" s="84"/>
      <c r="Q434" s="84"/>
      <c r="R434" s="84"/>
      <c r="S434" s="84"/>
      <c r="T434" s="84"/>
      <c r="U434" s="84"/>
      <c r="V434" s="84"/>
      <c r="W434" s="84"/>
      <c r="X434" s="84"/>
      <c r="Y434" s="84"/>
      <c r="Z434" s="84"/>
      <c r="AA434" s="84"/>
      <c r="AB434" s="84"/>
      <c r="AC434" s="84"/>
      <c r="AD434" s="84"/>
      <c r="AE434" s="84"/>
      <c r="AF434" s="85"/>
      <c r="AG434" s="133"/>
      <c r="AH434" s="100"/>
      <c r="AL434" s="51"/>
      <c r="AM434" s="53"/>
    </row>
    <row r="435" spans="1:39" ht="12.75" customHeight="1" hidden="1">
      <c r="A435" s="629"/>
      <c r="B435" s="631"/>
      <c r="C435" s="624" t="s">
        <v>28</v>
      </c>
      <c r="D435" s="624"/>
      <c r="E435" s="398">
        <f>SUM(I435:K435)</f>
        <v>0</v>
      </c>
      <c r="F435" s="399"/>
      <c r="G435" s="172"/>
      <c r="H435" s="400"/>
      <c r="I435" s="401"/>
      <c r="J435" s="401"/>
      <c r="K435" s="401"/>
      <c r="L435" s="401"/>
      <c r="M435" s="401"/>
      <c r="N435" s="634"/>
      <c r="O435" s="83"/>
      <c r="P435" s="84"/>
      <c r="Q435" s="84"/>
      <c r="R435" s="84"/>
      <c r="S435" s="84"/>
      <c r="T435" s="84"/>
      <c r="U435" s="84"/>
      <c r="V435" s="84"/>
      <c r="W435" s="84"/>
      <c r="X435" s="84"/>
      <c r="Y435" s="84"/>
      <c r="Z435" s="84"/>
      <c r="AA435" s="84"/>
      <c r="AB435" s="84"/>
      <c r="AC435" s="84"/>
      <c r="AD435" s="84"/>
      <c r="AE435" s="84"/>
      <c r="AF435" s="85"/>
      <c r="AG435" s="133"/>
      <c r="AH435" s="100"/>
      <c r="AL435" s="51"/>
      <c r="AM435" s="53" t="e">
        <f t="shared" si="44"/>
        <v>#DIV/0!</v>
      </c>
    </row>
    <row r="436" spans="1:39" ht="12.75" customHeight="1">
      <c r="A436" s="629"/>
      <c r="B436" s="631"/>
      <c r="C436" s="624" t="s">
        <v>1026</v>
      </c>
      <c r="D436" s="624"/>
      <c r="E436" s="398"/>
      <c r="F436" s="399"/>
      <c r="G436" s="172"/>
      <c r="H436" s="400">
        <v>0</v>
      </c>
      <c r="I436" s="401">
        <v>0</v>
      </c>
      <c r="J436" s="401"/>
      <c r="K436" s="401"/>
      <c r="L436" s="401">
        <v>0</v>
      </c>
      <c r="M436" s="401">
        <v>0</v>
      </c>
      <c r="N436" s="634"/>
      <c r="O436" s="83"/>
      <c r="P436" s="84"/>
      <c r="Q436" s="84"/>
      <c r="R436" s="84"/>
      <c r="S436" s="84"/>
      <c r="T436" s="84"/>
      <c r="U436" s="84"/>
      <c r="V436" s="84"/>
      <c r="W436" s="84"/>
      <c r="X436" s="84"/>
      <c r="Y436" s="84"/>
      <c r="Z436" s="84"/>
      <c r="AA436" s="84"/>
      <c r="AB436" s="84"/>
      <c r="AC436" s="84"/>
      <c r="AD436" s="84"/>
      <c r="AE436" s="84"/>
      <c r="AF436" s="85"/>
      <c r="AG436" s="133"/>
      <c r="AH436" s="100"/>
      <c r="AL436" s="51"/>
      <c r="AM436" s="53"/>
    </row>
    <row r="437" spans="1:39" ht="12.75" customHeight="1">
      <c r="A437" s="629"/>
      <c r="B437" s="631"/>
      <c r="C437" s="624" t="s">
        <v>1027</v>
      </c>
      <c r="D437" s="624"/>
      <c r="E437" s="398">
        <f>SUM(I437:K437)</f>
        <v>12000</v>
      </c>
      <c r="F437" s="399">
        <v>813</v>
      </c>
      <c r="G437" s="172" t="s">
        <v>1032</v>
      </c>
      <c r="H437" s="400">
        <v>12000</v>
      </c>
      <c r="I437" s="401">
        <v>12000</v>
      </c>
      <c r="J437" s="401"/>
      <c r="K437" s="401"/>
      <c r="L437" s="401">
        <v>12000</v>
      </c>
      <c r="M437" s="401">
        <v>12000</v>
      </c>
      <c r="N437" s="634"/>
      <c r="O437" s="83"/>
      <c r="P437" s="84"/>
      <c r="Q437" s="84"/>
      <c r="R437" s="84"/>
      <c r="S437" s="84"/>
      <c r="T437" s="84"/>
      <c r="U437" s="84"/>
      <c r="V437" s="84"/>
      <c r="W437" s="84"/>
      <c r="X437" s="84"/>
      <c r="Y437" s="84"/>
      <c r="Z437" s="84"/>
      <c r="AA437" s="84"/>
      <c r="AB437" s="84"/>
      <c r="AC437" s="84"/>
      <c r="AD437" s="84"/>
      <c r="AE437" s="84"/>
      <c r="AF437" s="85"/>
      <c r="AG437" s="133"/>
      <c r="AH437" s="100"/>
      <c r="AL437" s="51"/>
      <c r="AM437" s="53">
        <f t="shared" si="44"/>
        <v>100</v>
      </c>
    </row>
    <row r="438" spans="1:39" ht="57.75" customHeight="1">
      <c r="A438" s="629"/>
      <c r="B438" s="631"/>
      <c r="C438" s="624" t="s">
        <v>1028</v>
      </c>
      <c r="D438" s="624"/>
      <c r="E438" s="398">
        <f>SUM(I438:K438)</f>
        <v>3744.377</v>
      </c>
      <c r="F438" s="399"/>
      <c r="G438" s="172"/>
      <c r="H438" s="400">
        <v>0</v>
      </c>
      <c r="I438" s="401">
        <f>L438</f>
        <v>3744.377</v>
      </c>
      <c r="J438" s="401"/>
      <c r="K438" s="401"/>
      <c r="L438" s="401">
        <v>3744.377</v>
      </c>
      <c r="M438" s="401">
        <v>3744.377</v>
      </c>
      <c r="N438" s="634"/>
      <c r="O438" s="83"/>
      <c r="P438" s="84"/>
      <c r="Q438" s="84"/>
      <c r="R438" s="84"/>
      <c r="S438" s="84"/>
      <c r="T438" s="84"/>
      <c r="U438" s="84"/>
      <c r="V438" s="84"/>
      <c r="W438" s="84"/>
      <c r="X438" s="84"/>
      <c r="Y438" s="84"/>
      <c r="Z438" s="84"/>
      <c r="AA438" s="84"/>
      <c r="AB438" s="84"/>
      <c r="AC438" s="84"/>
      <c r="AD438" s="84"/>
      <c r="AE438" s="84"/>
      <c r="AF438" s="85"/>
      <c r="AG438" s="133"/>
      <c r="AH438" s="100"/>
      <c r="AL438" s="51"/>
      <c r="AM438" s="53">
        <f t="shared" si="44"/>
        <v>100</v>
      </c>
    </row>
    <row r="439" spans="1:39" ht="12.75" customHeight="1" hidden="1">
      <c r="A439" s="420"/>
      <c r="B439" s="421"/>
      <c r="C439" s="624" t="s">
        <v>39</v>
      </c>
      <c r="D439" s="624"/>
      <c r="E439" s="398">
        <f>SUM(I439:K439)</f>
        <v>0</v>
      </c>
      <c r="F439" s="399"/>
      <c r="G439" s="172"/>
      <c r="H439" s="400"/>
      <c r="I439" s="401"/>
      <c r="J439" s="401"/>
      <c r="K439" s="401"/>
      <c r="L439" s="401"/>
      <c r="M439" s="401"/>
      <c r="N439" s="417"/>
      <c r="O439" s="83"/>
      <c r="P439" s="84"/>
      <c r="Q439" s="84"/>
      <c r="R439" s="84"/>
      <c r="S439" s="84"/>
      <c r="T439" s="84"/>
      <c r="U439" s="84"/>
      <c r="V439" s="84"/>
      <c r="W439" s="84"/>
      <c r="X439" s="84"/>
      <c r="Y439" s="84"/>
      <c r="Z439" s="84"/>
      <c r="AA439" s="84"/>
      <c r="AB439" s="84"/>
      <c r="AC439" s="84"/>
      <c r="AD439" s="84"/>
      <c r="AE439" s="84"/>
      <c r="AF439" s="85"/>
      <c r="AG439" s="133"/>
      <c r="AH439" s="100"/>
      <c r="AL439" s="51"/>
      <c r="AM439" s="53" t="e">
        <f t="shared" si="44"/>
        <v>#DIV/0!</v>
      </c>
    </row>
    <row r="440" spans="1:39" ht="12.75" customHeight="1" hidden="1">
      <c r="A440" s="420"/>
      <c r="B440" s="421"/>
      <c r="C440" s="624" t="s">
        <v>40</v>
      </c>
      <c r="D440" s="624"/>
      <c r="E440" s="398">
        <f>SUM(I440:K440)</f>
        <v>0</v>
      </c>
      <c r="F440" s="399"/>
      <c r="G440" s="172"/>
      <c r="H440" s="400"/>
      <c r="I440" s="401"/>
      <c r="J440" s="401"/>
      <c r="K440" s="401"/>
      <c r="L440" s="401"/>
      <c r="M440" s="401"/>
      <c r="N440" s="418"/>
      <c r="O440" s="86"/>
      <c r="P440" s="87"/>
      <c r="Q440" s="87"/>
      <c r="R440" s="87"/>
      <c r="S440" s="87"/>
      <c r="T440" s="87"/>
      <c r="U440" s="87"/>
      <c r="V440" s="87"/>
      <c r="W440" s="87"/>
      <c r="X440" s="87"/>
      <c r="Y440" s="87"/>
      <c r="Z440" s="87"/>
      <c r="AA440" s="87"/>
      <c r="AB440" s="87"/>
      <c r="AC440" s="87"/>
      <c r="AD440" s="87"/>
      <c r="AE440" s="87"/>
      <c r="AF440" s="88"/>
      <c r="AG440" s="133"/>
      <c r="AH440" s="100"/>
      <c r="AL440" s="51"/>
      <c r="AM440" s="53" t="e">
        <f t="shared" si="44"/>
        <v>#DIV/0!</v>
      </c>
    </row>
    <row r="441" spans="1:39" ht="12.75" customHeight="1">
      <c r="A441" s="629"/>
      <c r="B441" s="631" t="s">
        <v>266</v>
      </c>
      <c r="C441" s="624" t="s">
        <v>1025</v>
      </c>
      <c r="D441" s="624"/>
      <c r="E441" s="398">
        <f aca="true" t="shared" si="51" ref="E441:M441">SUM(E442:E447)</f>
        <v>24686.66465</v>
      </c>
      <c r="F441" s="399"/>
      <c r="G441" s="172"/>
      <c r="H441" s="400">
        <f>H444</f>
        <v>25000</v>
      </c>
      <c r="I441" s="401">
        <f t="shared" si="51"/>
        <v>24686.66465</v>
      </c>
      <c r="J441" s="401">
        <f t="shared" si="51"/>
        <v>0</v>
      </c>
      <c r="K441" s="401">
        <f t="shared" si="51"/>
        <v>0</v>
      </c>
      <c r="L441" s="401">
        <f t="shared" si="51"/>
        <v>24686.66465</v>
      </c>
      <c r="M441" s="401">
        <f t="shared" si="51"/>
        <v>24686.66465</v>
      </c>
      <c r="N441" s="634"/>
      <c r="O441" s="83"/>
      <c r="P441" s="84"/>
      <c r="Q441" s="84"/>
      <c r="R441" s="84"/>
      <c r="S441" s="84"/>
      <c r="T441" s="84"/>
      <c r="U441" s="84"/>
      <c r="V441" s="84"/>
      <c r="W441" s="84"/>
      <c r="X441" s="84"/>
      <c r="Y441" s="84"/>
      <c r="Z441" s="84"/>
      <c r="AA441" s="84"/>
      <c r="AB441" s="84"/>
      <c r="AC441" s="84"/>
      <c r="AD441" s="84"/>
      <c r="AE441" s="84"/>
      <c r="AF441" s="85"/>
      <c r="AG441" s="133"/>
      <c r="AH441" s="100"/>
      <c r="AL441" s="51"/>
      <c r="AM441" s="53"/>
    </row>
    <row r="442" spans="1:39" ht="12.75" customHeight="1" hidden="1">
      <c r="A442" s="629"/>
      <c r="B442" s="631"/>
      <c r="C442" s="624" t="s">
        <v>28</v>
      </c>
      <c r="D442" s="624"/>
      <c r="E442" s="398">
        <f>SUM(I442:K442)</f>
        <v>0</v>
      </c>
      <c r="F442" s="399"/>
      <c r="G442" s="172"/>
      <c r="H442" s="400"/>
      <c r="I442" s="401"/>
      <c r="J442" s="401"/>
      <c r="K442" s="401"/>
      <c r="L442" s="401"/>
      <c r="M442" s="401"/>
      <c r="N442" s="634"/>
      <c r="O442" s="83"/>
      <c r="P442" s="84"/>
      <c r="Q442" s="84"/>
      <c r="R442" s="84"/>
      <c r="S442" s="84"/>
      <c r="T442" s="84"/>
      <c r="U442" s="84"/>
      <c r="V442" s="84"/>
      <c r="W442" s="84"/>
      <c r="X442" s="84"/>
      <c r="Y442" s="84"/>
      <c r="Z442" s="84"/>
      <c r="AA442" s="84"/>
      <c r="AB442" s="84"/>
      <c r="AC442" s="84"/>
      <c r="AD442" s="84"/>
      <c r="AE442" s="84"/>
      <c r="AF442" s="85"/>
      <c r="AG442" s="133"/>
      <c r="AH442" s="100"/>
      <c r="AL442" s="51"/>
      <c r="AM442" s="53" t="e">
        <f t="shared" si="44"/>
        <v>#DIV/0!</v>
      </c>
    </row>
    <row r="443" spans="1:39" ht="12.75" customHeight="1">
      <c r="A443" s="629"/>
      <c r="B443" s="631"/>
      <c r="C443" s="624" t="s">
        <v>1026</v>
      </c>
      <c r="D443" s="624"/>
      <c r="E443" s="398"/>
      <c r="F443" s="399"/>
      <c r="G443" s="172"/>
      <c r="H443" s="400">
        <v>0</v>
      </c>
      <c r="I443" s="401">
        <v>0</v>
      </c>
      <c r="J443" s="401"/>
      <c r="K443" s="401"/>
      <c r="L443" s="401">
        <v>0</v>
      </c>
      <c r="M443" s="401">
        <v>0</v>
      </c>
      <c r="N443" s="634"/>
      <c r="O443" s="83"/>
      <c r="P443" s="84"/>
      <c r="Q443" s="84"/>
      <c r="R443" s="84"/>
      <c r="S443" s="84"/>
      <c r="T443" s="84"/>
      <c r="U443" s="84"/>
      <c r="V443" s="84"/>
      <c r="W443" s="84"/>
      <c r="X443" s="84"/>
      <c r="Y443" s="84"/>
      <c r="Z443" s="84"/>
      <c r="AA443" s="84"/>
      <c r="AB443" s="84"/>
      <c r="AC443" s="84"/>
      <c r="AD443" s="84"/>
      <c r="AE443" s="84"/>
      <c r="AF443" s="85"/>
      <c r="AG443" s="133"/>
      <c r="AH443" s="100"/>
      <c r="AL443" s="51"/>
      <c r="AM443" s="53"/>
    </row>
    <row r="444" spans="1:39" ht="12.75" customHeight="1">
      <c r="A444" s="629"/>
      <c r="B444" s="631"/>
      <c r="C444" s="624" t="s">
        <v>1027</v>
      </c>
      <c r="D444" s="624"/>
      <c r="E444" s="398">
        <f>SUM(I444:K444)</f>
        <v>15215.83483</v>
      </c>
      <c r="F444" s="399">
        <v>813</v>
      </c>
      <c r="G444" s="172" t="s">
        <v>1032</v>
      </c>
      <c r="H444" s="400">
        <v>25000</v>
      </c>
      <c r="I444" s="401">
        <v>15215.83483</v>
      </c>
      <c r="J444" s="401"/>
      <c r="K444" s="401"/>
      <c r="L444" s="401">
        <v>15215.83483</v>
      </c>
      <c r="M444" s="401">
        <f>L444</f>
        <v>15215.83483</v>
      </c>
      <c r="N444" s="634"/>
      <c r="O444" s="83"/>
      <c r="P444" s="84"/>
      <c r="Q444" s="84"/>
      <c r="R444" s="84"/>
      <c r="S444" s="84"/>
      <c r="T444" s="84"/>
      <c r="U444" s="84"/>
      <c r="V444" s="84"/>
      <c r="W444" s="84"/>
      <c r="X444" s="84"/>
      <c r="Y444" s="84"/>
      <c r="Z444" s="84"/>
      <c r="AA444" s="84"/>
      <c r="AB444" s="84"/>
      <c r="AC444" s="84"/>
      <c r="AD444" s="84"/>
      <c r="AE444" s="84"/>
      <c r="AF444" s="85"/>
      <c r="AG444" s="133"/>
      <c r="AH444" s="100"/>
      <c r="AL444" s="51"/>
      <c r="AM444" s="53">
        <f t="shared" si="44"/>
        <v>100</v>
      </c>
    </row>
    <row r="445" spans="1:39" ht="51.75" customHeight="1">
      <c r="A445" s="629"/>
      <c r="B445" s="631"/>
      <c r="C445" s="624" t="s">
        <v>1028</v>
      </c>
      <c r="D445" s="624"/>
      <c r="E445" s="398">
        <f>SUM(I445:K445)</f>
        <v>9470.82982</v>
      </c>
      <c r="F445" s="399"/>
      <c r="G445" s="172"/>
      <c r="H445" s="400">
        <v>0</v>
      </c>
      <c r="I445" s="401">
        <v>9470.82982</v>
      </c>
      <c r="J445" s="401"/>
      <c r="K445" s="401"/>
      <c r="L445" s="401">
        <v>9470.82982</v>
      </c>
      <c r="M445" s="401">
        <v>9470.82982</v>
      </c>
      <c r="N445" s="634"/>
      <c r="O445" s="83"/>
      <c r="P445" s="84"/>
      <c r="Q445" s="84"/>
      <c r="R445" s="84"/>
      <c r="S445" s="84"/>
      <c r="T445" s="84"/>
      <c r="U445" s="84"/>
      <c r="V445" s="84"/>
      <c r="W445" s="84"/>
      <c r="X445" s="84"/>
      <c r="Y445" s="84"/>
      <c r="Z445" s="84"/>
      <c r="AA445" s="84"/>
      <c r="AB445" s="84"/>
      <c r="AC445" s="84"/>
      <c r="AD445" s="84"/>
      <c r="AE445" s="84"/>
      <c r="AF445" s="85"/>
      <c r="AG445" s="133"/>
      <c r="AH445" s="100"/>
      <c r="AL445" s="51"/>
      <c r="AM445" s="53">
        <f t="shared" si="44"/>
        <v>100</v>
      </c>
    </row>
    <row r="446" spans="1:39" ht="12.75" customHeight="1" hidden="1">
      <c r="A446" s="420"/>
      <c r="B446" s="421"/>
      <c r="C446" s="624" t="s">
        <v>39</v>
      </c>
      <c r="D446" s="624"/>
      <c r="E446" s="398">
        <f>SUM(I446:K446)</f>
        <v>0</v>
      </c>
      <c r="F446" s="399"/>
      <c r="G446" s="172"/>
      <c r="H446" s="400"/>
      <c r="I446" s="401"/>
      <c r="J446" s="401"/>
      <c r="K446" s="401"/>
      <c r="L446" s="401"/>
      <c r="M446" s="401"/>
      <c r="N446" s="417"/>
      <c r="O446" s="83"/>
      <c r="P446" s="84"/>
      <c r="Q446" s="84"/>
      <c r="R446" s="84"/>
      <c r="S446" s="84"/>
      <c r="T446" s="84"/>
      <c r="U446" s="84"/>
      <c r="V446" s="84"/>
      <c r="W446" s="84"/>
      <c r="X446" s="84"/>
      <c r="Y446" s="84"/>
      <c r="Z446" s="84"/>
      <c r="AA446" s="84"/>
      <c r="AB446" s="84"/>
      <c r="AC446" s="84"/>
      <c r="AD446" s="84"/>
      <c r="AE446" s="84"/>
      <c r="AF446" s="85"/>
      <c r="AG446" s="133"/>
      <c r="AH446" s="100"/>
      <c r="AL446" s="51"/>
      <c r="AM446" s="53" t="e">
        <f t="shared" si="44"/>
        <v>#DIV/0!</v>
      </c>
    </row>
    <row r="447" spans="1:39" ht="12.75" customHeight="1" hidden="1">
      <c r="A447" s="420"/>
      <c r="B447" s="421"/>
      <c r="C447" s="624" t="s">
        <v>40</v>
      </c>
      <c r="D447" s="624"/>
      <c r="E447" s="398">
        <f>SUM(I447:K447)</f>
        <v>0</v>
      </c>
      <c r="F447" s="399"/>
      <c r="G447" s="172"/>
      <c r="H447" s="400"/>
      <c r="I447" s="401"/>
      <c r="J447" s="401"/>
      <c r="K447" s="401"/>
      <c r="L447" s="401"/>
      <c r="M447" s="401"/>
      <c r="N447" s="418"/>
      <c r="O447" s="86"/>
      <c r="P447" s="87"/>
      <c r="Q447" s="87"/>
      <c r="R447" s="87"/>
      <c r="S447" s="87"/>
      <c r="T447" s="87"/>
      <c r="U447" s="87"/>
      <c r="V447" s="87"/>
      <c r="W447" s="87"/>
      <c r="X447" s="87"/>
      <c r="Y447" s="87"/>
      <c r="Z447" s="87"/>
      <c r="AA447" s="87"/>
      <c r="AB447" s="87"/>
      <c r="AC447" s="87"/>
      <c r="AD447" s="87"/>
      <c r="AE447" s="87"/>
      <c r="AF447" s="88"/>
      <c r="AG447" s="133"/>
      <c r="AH447" s="100"/>
      <c r="AL447" s="51"/>
      <c r="AM447" s="53" t="e">
        <f t="shared" si="44"/>
        <v>#DIV/0!</v>
      </c>
    </row>
    <row r="448" spans="1:39" ht="12.75" customHeight="1">
      <c r="A448" s="629"/>
      <c r="B448" s="631" t="s">
        <v>794</v>
      </c>
      <c r="C448" s="624" t="s">
        <v>1025</v>
      </c>
      <c r="D448" s="624"/>
      <c r="E448" s="398">
        <f aca="true" t="shared" si="52" ref="E448:M448">SUM(E449:E454)</f>
        <v>150</v>
      </c>
      <c r="F448" s="399"/>
      <c r="G448" s="172"/>
      <c r="H448" s="400">
        <f>H451</f>
        <v>150</v>
      </c>
      <c r="I448" s="401">
        <f t="shared" si="52"/>
        <v>150</v>
      </c>
      <c r="J448" s="401">
        <f t="shared" si="52"/>
        <v>0</v>
      </c>
      <c r="K448" s="401">
        <f t="shared" si="52"/>
        <v>0</v>
      </c>
      <c r="L448" s="401">
        <f t="shared" si="52"/>
        <v>150</v>
      </c>
      <c r="M448" s="401">
        <f t="shared" si="52"/>
        <v>150</v>
      </c>
      <c r="N448" s="633"/>
      <c r="O448" s="83"/>
      <c r="P448" s="84"/>
      <c r="Q448" s="84"/>
      <c r="R448" s="84"/>
      <c r="S448" s="84"/>
      <c r="T448" s="84"/>
      <c r="U448" s="84"/>
      <c r="V448" s="84"/>
      <c r="W448" s="84"/>
      <c r="X448" s="84"/>
      <c r="Y448" s="84"/>
      <c r="Z448" s="84"/>
      <c r="AA448" s="84"/>
      <c r="AB448" s="84"/>
      <c r="AC448" s="84"/>
      <c r="AD448" s="84"/>
      <c r="AE448" s="84"/>
      <c r="AF448" s="85"/>
      <c r="AG448" s="133"/>
      <c r="AH448" s="100"/>
      <c r="AL448" s="51"/>
      <c r="AM448" s="53"/>
    </row>
    <row r="449" spans="1:39" ht="12.75" customHeight="1" hidden="1">
      <c r="A449" s="629"/>
      <c r="B449" s="631"/>
      <c r="C449" s="624" t="s">
        <v>28</v>
      </c>
      <c r="D449" s="624"/>
      <c r="E449" s="398">
        <f>SUM(I449:K449)</f>
        <v>0</v>
      </c>
      <c r="F449" s="399"/>
      <c r="G449" s="172"/>
      <c r="H449" s="400"/>
      <c r="I449" s="401"/>
      <c r="J449" s="401"/>
      <c r="K449" s="401"/>
      <c r="L449" s="401"/>
      <c r="M449" s="401"/>
      <c r="N449" s="633"/>
      <c r="O449" s="83"/>
      <c r="P449" s="84"/>
      <c r="Q449" s="84"/>
      <c r="R449" s="84"/>
      <c r="S449" s="84"/>
      <c r="T449" s="84"/>
      <c r="U449" s="84"/>
      <c r="V449" s="84"/>
      <c r="W449" s="84"/>
      <c r="X449" s="84"/>
      <c r="Y449" s="84"/>
      <c r="Z449" s="84"/>
      <c r="AA449" s="84"/>
      <c r="AB449" s="84"/>
      <c r="AC449" s="84"/>
      <c r="AD449" s="84"/>
      <c r="AE449" s="84"/>
      <c r="AF449" s="85"/>
      <c r="AG449" s="133"/>
      <c r="AH449" s="100"/>
      <c r="AL449" s="51"/>
      <c r="AM449" s="53" t="e">
        <f t="shared" si="44"/>
        <v>#DIV/0!</v>
      </c>
    </row>
    <row r="450" spans="1:39" ht="12.75" customHeight="1">
      <c r="A450" s="629"/>
      <c r="B450" s="631"/>
      <c r="C450" s="624" t="s">
        <v>1026</v>
      </c>
      <c r="D450" s="624"/>
      <c r="E450" s="398"/>
      <c r="F450" s="399"/>
      <c r="G450" s="172"/>
      <c r="H450" s="400">
        <v>0</v>
      </c>
      <c r="I450" s="401">
        <v>0</v>
      </c>
      <c r="J450" s="401"/>
      <c r="K450" s="401"/>
      <c r="L450" s="401">
        <v>0</v>
      </c>
      <c r="M450" s="401">
        <v>0</v>
      </c>
      <c r="N450" s="633"/>
      <c r="O450" s="83"/>
      <c r="P450" s="84"/>
      <c r="Q450" s="84"/>
      <c r="R450" s="84"/>
      <c r="S450" s="84"/>
      <c r="T450" s="84"/>
      <c r="U450" s="84"/>
      <c r="V450" s="84"/>
      <c r="W450" s="84"/>
      <c r="X450" s="84"/>
      <c r="Y450" s="84"/>
      <c r="Z450" s="84"/>
      <c r="AA450" s="84"/>
      <c r="AB450" s="84"/>
      <c r="AC450" s="84"/>
      <c r="AD450" s="84"/>
      <c r="AE450" s="84"/>
      <c r="AF450" s="85"/>
      <c r="AG450" s="133"/>
      <c r="AH450" s="100"/>
      <c r="AL450" s="51"/>
      <c r="AM450" s="53"/>
    </row>
    <row r="451" spans="1:39" ht="12.75" customHeight="1">
      <c r="A451" s="629"/>
      <c r="B451" s="631"/>
      <c r="C451" s="624" t="s">
        <v>1027</v>
      </c>
      <c r="D451" s="624"/>
      <c r="E451" s="398">
        <f>SUM(I451:K451)</f>
        <v>150</v>
      </c>
      <c r="F451" s="399">
        <v>813</v>
      </c>
      <c r="G451" s="172" t="s">
        <v>1032</v>
      </c>
      <c r="H451" s="400">
        <v>150</v>
      </c>
      <c r="I451" s="401">
        <v>150</v>
      </c>
      <c r="J451" s="401"/>
      <c r="K451" s="401"/>
      <c r="L451" s="401">
        <v>150</v>
      </c>
      <c r="M451" s="401">
        <v>150</v>
      </c>
      <c r="N451" s="633"/>
      <c r="O451" s="83"/>
      <c r="P451" s="84"/>
      <c r="Q451" s="84"/>
      <c r="R451" s="84"/>
      <c r="S451" s="84"/>
      <c r="T451" s="84"/>
      <c r="U451" s="84"/>
      <c r="V451" s="84"/>
      <c r="W451" s="84"/>
      <c r="X451" s="84"/>
      <c r="Y451" s="84"/>
      <c r="Z451" s="84"/>
      <c r="AA451" s="84"/>
      <c r="AB451" s="84"/>
      <c r="AC451" s="84"/>
      <c r="AD451" s="84"/>
      <c r="AE451" s="84"/>
      <c r="AF451" s="85"/>
      <c r="AG451" s="133"/>
      <c r="AH451" s="100"/>
      <c r="AL451" s="51"/>
      <c r="AM451" s="53">
        <f t="shared" si="44"/>
        <v>100</v>
      </c>
    </row>
    <row r="452" spans="1:39" ht="12.75" customHeight="1" hidden="1">
      <c r="A452" s="629"/>
      <c r="B452" s="631"/>
      <c r="C452" s="624" t="s">
        <v>30</v>
      </c>
      <c r="D452" s="624"/>
      <c r="E452" s="398">
        <f>SUM(I452:K452)</f>
        <v>0</v>
      </c>
      <c r="F452" s="399"/>
      <c r="G452" s="172"/>
      <c r="H452" s="400"/>
      <c r="I452" s="401"/>
      <c r="J452" s="401"/>
      <c r="K452" s="401"/>
      <c r="L452" s="401"/>
      <c r="M452" s="401"/>
      <c r="N452" s="633"/>
      <c r="O452" s="83"/>
      <c r="P452" s="84"/>
      <c r="Q452" s="84"/>
      <c r="R452" s="84"/>
      <c r="S452" s="84"/>
      <c r="T452" s="84"/>
      <c r="U452" s="84"/>
      <c r="V452" s="84"/>
      <c r="W452" s="84"/>
      <c r="X452" s="84"/>
      <c r="Y452" s="84"/>
      <c r="Z452" s="84"/>
      <c r="AA452" s="84"/>
      <c r="AB452" s="84"/>
      <c r="AC452" s="84"/>
      <c r="AD452" s="84"/>
      <c r="AE452" s="84"/>
      <c r="AF452" s="85"/>
      <c r="AG452" s="133"/>
      <c r="AH452" s="100"/>
      <c r="AL452" s="51"/>
      <c r="AM452" s="53" t="e">
        <f t="shared" si="44"/>
        <v>#DIV/0!</v>
      </c>
    </row>
    <row r="453" spans="1:39" ht="12.75" customHeight="1" hidden="1">
      <c r="A453" s="629"/>
      <c r="B453" s="631"/>
      <c r="C453" s="624" t="s">
        <v>39</v>
      </c>
      <c r="D453" s="624"/>
      <c r="E453" s="398">
        <f>SUM(I453:K453)</f>
        <v>0</v>
      </c>
      <c r="F453" s="399"/>
      <c r="G453" s="172"/>
      <c r="H453" s="400"/>
      <c r="I453" s="401"/>
      <c r="J453" s="401"/>
      <c r="K453" s="401"/>
      <c r="L453" s="401"/>
      <c r="M453" s="401"/>
      <c r="N453" s="431"/>
      <c r="O453" s="83"/>
      <c r="P453" s="84"/>
      <c r="Q453" s="84"/>
      <c r="R453" s="84"/>
      <c r="S453" s="84"/>
      <c r="T453" s="84"/>
      <c r="U453" s="84"/>
      <c r="V453" s="84"/>
      <c r="W453" s="84"/>
      <c r="X453" s="84"/>
      <c r="Y453" s="84"/>
      <c r="Z453" s="84"/>
      <c r="AA453" s="84"/>
      <c r="AB453" s="84"/>
      <c r="AC453" s="84"/>
      <c r="AD453" s="84"/>
      <c r="AE453" s="84"/>
      <c r="AF453" s="85"/>
      <c r="AG453" s="133"/>
      <c r="AH453" s="100"/>
      <c r="AL453" s="51"/>
      <c r="AM453" s="53" t="e">
        <f t="shared" si="44"/>
        <v>#DIV/0!</v>
      </c>
    </row>
    <row r="454" spans="1:39" ht="12.75" customHeight="1" hidden="1">
      <c r="A454" s="629"/>
      <c r="B454" s="631"/>
      <c r="C454" s="624" t="s">
        <v>40</v>
      </c>
      <c r="D454" s="624"/>
      <c r="E454" s="398">
        <f>SUM(I454:K454)</f>
        <v>0</v>
      </c>
      <c r="F454" s="399"/>
      <c r="G454" s="172"/>
      <c r="H454" s="400"/>
      <c r="I454" s="401"/>
      <c r="J454" s="401"/>
      <c r="K454" s="401"/>
      <c r="L454" s="401"/>
      <c r="M454" s="401"/>
      <c r="N454" s="418"/>
      <c r="O454" s="86"/>
      <c r="P454" s="87"/>
      <c r="Q454" s="87"/>
      <c r="R454" s="87"/>
      <c r="S454" s="87"/>
      <c r="T454" s="87"/>
      <c r="U454" s="87"/>
      <c r="V454" s="87"/>
      <c r="W454" s="87"/>
      <c r="X454" s="87"/>
      <c r="Y454" s="87"/>
      <c r="Z454" s="87"/>
      <c r="AA454" s="87"/>
      <c r="AB454" s="87"/>
      <c r="AC454" s="87"/>
      <c r="AD454" s="87"/>
      <c r="AE454" s="87"/>
      <c r="AF454" s="88"/>
      <c r="AG454" s="133"/>
      <c r="AH454" s="100"/>
      <c r="AL454" s="51"/>
      <c r="AM454" s="53" t="e">
        <f t="shared" si="44"/>
        <v>#DIV/0!</v>
      </c>
    </row>
    <row r="455" spans="1:39" ht="34.5" customHeight="1">
      <c r="A455" s="629"/>
      <c r="B455" s="631"/>
      <c r="C455" s="624" t="s">
        <v>1028</v>
      </c>
      <c r="D455" s="624"/>
      <c r="E455" s="398"/>
      <c r="F455" s="399"/>
      <c r="G455" s="172"/>
      <c r="H455" s="400">
        <v>0</v>
      </c>
      <c r="I455" s="401">
        <v>0</v>
      </c>
      <c r="J455" s="401"/>
      <c r="K455" s="401"/>
      <c r="L455" s="401">
        <v>0</v>
      </c>
      <c r="M455" s="401">
        <v>0</v>
      </c>
      <c r="N455" s="419"/>
      <c r="O455" s="95"/>
      <c r="P455" s="96"/>
      <c r="Q455" s="96"/>
      <c r="R455" s="96"/>
      <c r="S455" s="96"/>
      <c r="T455" s="96"/>
      <c r="U455" s="96"/>
      <c r="V455" s="96"/>
      <c r="W455" s="96"/>
      <c r="X455" s="96"/>
      <c r="Y455" s="96"/>
      <c r="Z455" s="96"/>
      <c r="AA455" s="96"/>
      <c r="AB455" s="96"/>
      <c r="AC455" s="96"/>
      <c r="AD455" s="96"/>
      <c r="AE455" s="96"/>
      <c r="AF455" s="97"/>
      <c r="AG455" s="133"/>
      <c r="AH455" s="100"/>
      <c r="AL455" s="51"/>
      <c r="AM455" s="53"/>
    </row>
    <row r="456" spans="1:39" ht="12.75" customHeight="1">
      <c r="A456" s="629"/>
      <c r="B456" s="631" t="s">
        <v>272</v>
      </c>
      <c r="C456" s="624" t="s">
        <v>1025</v>
      </c>
      <c r="D456" s="624"/>
      <c r="E456" s="398">
        <f aca="true" t="shared" si="53" ref="E456:M456">SUM(E457:E461)</f>
        <v>178507.37028</v>
      </c>
      <c r="F456" s="399"/>
      <c r="G456" s="172"/>
      <c r="H456" s="400">
        <f>H458</f>
        <v>243002</v>
      </c>
      <c r="I456" s="401">
        <f t="shared" si="53"/>
        <v>178507.37028</v>
      </c>
      <c r="J456" s="401">
        <f t="shared" si="53"/>
        <v>0</v>
      </c>
      <c r="K456" s="401">
        <f t="shared" si="53"/>
        <v>0</v>
      </c>
      <c r="L456" s="401">
        <f t="shared" si="53"/>
        <v>175288.53018</v>
      </c>
      <c r="M456" s="401">
        <f t="shared" si="53"/>
        <v>175288.53018</v>
      </c>
      <c r="N456" s="633"/>
      <c r="O456" s="83"/>
      <c r="P456" s="84"/>
      <c r="Q456" s="84"/>
      <c r="R456" s="84"/>
      <c r="S456" s="84"/>
      <c r="T456" s="84"/>
      <c r="U456" s="84"/>
      <c r="V456" s="84"/>
      <c r="W456" s="84"/>
      <c r="X456" s="84"/>
      <c r="Y456" s="84"/>
      <c r="Z456" s="84"/>
      <c r="AA456" s="84"/>
      <c r="AB456" s="84"/>
      <c r="AC456" s="84"/>
      <c r="AD456" s="84"/>
      <c r="AE456" s="84"/>
      <c r="AF456" s="85"/>
      <c r="AG456" s="133"/>
      <c r="AH456" s="100"/>
      <c r="AL456" s="51"/>
      <c r="AM456" s="53"/>
    </row>
    <row r="457" spans="1:39" ht="12.75" customHeight="1">
      <c r="A457" s="629"/>
      <c r="B457" s="631"/>
      <c r="C457" s="624" t="s">
        <v>1026</v>
      </c>
      <c r="D457" s="624"/>
      <c r="E457" s="398">
        <f>SUM(I457:K457)</f>
        <v>0</v>
      </c>
      <c r="F457" s="399"/>
      <c r="G457" s="172"/>
      <c r="H457" s="400">
        <v>0</v>
      </c>
      <c r="I457" s="401">
        <v>0</v>
      </c>
      <c r="J457" s="401"/>
      <c r="K457" s="401"/>
      <c r="L457" s="401">
        <v>0</v>
      </c>
      <c r="M457" s="401">
        <v>0</v>
      </c>
      <c r="N457" s="633"/>
      <c r="O457" s="83"/>
      <c r="P457" s="84"/>
      <c r="Q457" s="84"/>
      <c r="R457" s="84"/>
      <c r="S457" s="84"/>
      <c r="T457" s="84"/>
      <c r="U457" s="84"/>
      <c r="V457" s="84"/>
      <c r="W457" s="84"/>
      <c r="X457" s="84"/>
      <c r="Y457" s="84"/>
      <c r="Z457" s="84"/>
      <c r="AA457" s="84"/>
      <c r="AB457" s="84"/>
      <c r="AC457" s="84"/>
      <c r="AD457" s="84"/>
      <c r="AE457" s="84"/>
      <c r="AF457" s="85"/>
      <c r="AG457" s="133"/>
      <c r="AH457" s="100"/>
      <c r="AL457" s="51"/>
      <c r="AM457" s="53"/>
    </row>
    <row r="458" spans="1:39" ht="12.75" customHeight="1">
      <c r="A458" s="629"/>
      <c r="B458" s="631"/>
      <c r="C458" s="624" t="s">
        <v>1027</v>
      </c>
      <c r="D458" s="624"/>
      <c r="E458" s="398">
        <f>SUM(I458:K458)</f>
        <v>178507.37028</v>
      </c>
      <c r="F458" s="399">
        <v>813</v>
      </c>
      <c r="G458" s="172" t="s">
        <v>1032</v>
      </c>
      <c r="H458" s="400">
        <v>243002</v>
      </c>
      <c r="I458" s="436">
        <v>178507.37028</v>
      </c>
      <c r="J458" s="436"/>
      <c r="K458" s="436"/>
      <c r="L458" s="436">
        <v>175288.53018</v>
      </c>
      <c r="M458" s="436">
        <f>L458</f>
        <v>175288.53018</v>
      </c>
      <c r="N458" s="633"/>
      <c r="O458" s="83"/>
      <c r="P458" s="84"/>
      <c r="Q458" s="84"/>
      <c r="R458" s="84"/>
      <c r="S458" s="84"/>
      <c r="T458" s="84"/>
      <c r="U458" s="84"/>
      <c r="V458" s="84"/>
      <c r="W458" s="84"/>
      <c r="X458" s="84"/>
      <c r="Y458" s="84"/>
      <c r="Z458" s="84"/>
      <c r="AA458" s="84"/>
      <c r="AB458" s="84"/>
      <c r="AC458" s="84"/>
      <c r="AD458" s="84"/>
      <c r="AE458" s="84"/>
      <c r="AF458" s="85"/>
      <c r="AG458" s="133"/>
      <c r="AH458" s="100"/>
      <c r="AL458" s="51"/>
      <c r="AM458" s="53">
        <f aca="true" t="shared" si="54" ref="AM458:AM517">(M458/I458)*100</f>
        <v>98.1968026894626</v>
      </c>
    </row>
    <row r="459" spans="1:39" ht="60" customHeight="1">
      <c r="A459" s="629"/>
      <c r="B459" s="631"/>
      <c r="C459" s="624" t="s">
        <v>1028</v>
      </c>
      <c r="D459" s="624"/>
      <c r="E459" s="398">
        <f>SUM(I459:K459)</f>
        <v>0</v>
      </c>
      <c r="F459" s="399"/>
      <c r="G459" s="172"/>
      <c r="H459" s="400">
        <v>0</v>
      </c>
      <c r="I459" s="401">
        <v>0</v>
      </c>
      <c r="J459" s="401"/>
      <c r="K459" s="401"/>
      <c r="L459" s="401">
        <v>0</v>
      </c>
      <c r="M459" s="401">
        <v>0</v>
      </c>
      <c r="N459" s="633"/>
      <c r="O459" s="86"/>
      <c r="P459" s="87"/>
      <c r="Q459" s="87"/>
      <c r="R459" s="87"/>
      <c r="S459" s="87"/>
      <c r="T459" s="87"/>
      <c r="U459" s="87"/>
      <c r="V459" s="87"/>
      <c r="W459" s="87"/>
      <c r="X459" s="87"/>
      <c r="Y459" s="87"/>
      <c r="Z459" s="87"/>
      <c r="AA459" s="87"/>
      <c r="AB459" s="87"/>
      <c r="AC459" s="87"/>
      <c r="AD459" s="87"/>
      <c r="AE459" s="87"/>
      <c r="AF459" s="88"/>
      <c r="AG459" s="133"/>
      <c r="AH459" s="100"/>
      <c r="AL459" s="51"/>
      <c r="AM459" s="53"/>
    </row>
    <row r="460" spans="1:39" ht="12.75" customHeight="1" hidden="1">
      <c r="A460" s="420"/>
      <c r="B460" s="421"/>
      <c r="C460" s="639" t="s">
        <v>39</v>
      </c>
      <c r="D460" s="639"/>
      <c r="E460" s="398">
        <f>SUM(I460:K460)</f>
        <v>0</v>
      </c>
      <c r="F460" s="399"/>
      <c r="G460" s="172"/>
      <c r="H460" s="400"/>
      <c r="I460" s="401"/>
      <c r="J460" s="401"/>
      <c r="K460" s="401"/>
      <c r="L460" s="401"/>
      <c r="M460" s="401"/>
      <c r="N460" s="439"/>
      <c r="O460" s="116"/>
      <c r="P460" s="117"/>
      <c r="Q460" s="117"/>
      <c r="R460" s="117"/>
      <c r="S460" s="117"/>
      <c r="T460" s="117"/>
      <c r="U460" s="117"/>
      <c r="V460" s="117"/>
      <c r="W460" s="117"/>
      <c r="X460" s="117"/>
      <c r="Y460" s="117"/>
      <c r="Z460" s="117"/>
      <c r="AA460" s="117"/>
      <c r="AB460" s="117"/>
      <c r="AC460" s="117"/>
      <c r="AD460" s="117"/>
      <c r="AE460" s="117"/>
      <c r="AF460" s="117"/>
      <c r="AG460" s="136"/>
      <c r="AH460" s="100"/>
      <c r="AL460" s="51"/>
      <c r="AM460" s="53" t="e">
        <f t="shared" si="54"/>
        <v>#DIV/0!</v>
      </c>
    </row>
    <row r="461" spans="1:39" ht="12.75" customHeight="1" hidden="1">
      <c r="A461" s="420"/>
      <c r="B461" s="421"/>
      <c r="C461" s="639" t="s">
        <v>40</v>
      </c>
      <c r="D461" s="639"/>
      <c r="E461" s="398">
        <f>SUM(I461:K461)</f>
        <v>0</v>
      </c>
      <c r="F461" s="399"/>
      <c r="G461" s="172"/>
      <c r="H461" s="400"/>
      <c r="I461" s="401"/>
      <c r="J461" s="401"/>
      <c r="K461" s="401"/>
      <c r="L461" s="401"/>
      <c r="M461" s="401"/>
      <c r="N461" s="440"/>
      <c r="O461" s="83"/>
      <c r="P461" s="84"/>
      <c r="Q461" s="84"/>
      <c r="R461" s="84"/>
      <c r="S461" s="84"/>
      <c r="T461" s="84"/>
      <c r="U461" s="84"/>
      <c r="V461" s="84"/>
      <c r="W461" s="84"/>
      <c r="X461" s="84"/>
      <c r="Y461" s="84"/>
      <c r="Z461" s="84"/>
      <c r="AA461" s="84"/>
      <c r="AB461" s="84"/>
      <c r="AC461" s="84"/>
      <c r="AD461" s="84"/>
      <c r="AE461" s="84"/>
      <c r="AF461" s="84"/>
      <c r="AG461" s="136"/>
      <c r="AH461" s="100"/>
      <c r="AL461" s="51"/>
      <c r="AM461" s="53" t="e">
        <f t="shared" si="54"/>
        <v>#DIV/0!</v>
      </c>
    </row>
    <row r="462" spans="1:39" ht="12.75" customHeight="1">
      <c r="A462" s="629"/>
      <c r="B462" s="631" t="s">
        <v>276</v>
      </c>
      <c r="C462" s="624" t="s">
        <v>1025</v>
      </c>
      <c r="D462" s="624"/>
      <c r="E462" s="398">
        <f aca="true" t="shared" si="55" ref="E462:M462">SUM(E463:E467)</f>
        <v>50</v>
      </c>
      <c r="F462" s="399"/>
      <c r="G462" s="172"/>
      <c r="H462" s="400">
        <f>H464</f>
        <v>50</v>
      </c>
      <c r="I462" s="401">
        <f t="shared" si="55"/>
        <v>50</v>
      </c>
      <c r="J462" s="401">
        <f t="shared" si="55"/>
        <v>0</v>
      </c>
      <c r="K462" s="401">
        <f t="shared" si="55"/>
        <v>0</v>
      </c>
      <c r="L462" s="401">
        <f t="shared" si="55"/>
        <v>50</v>
      </c>
      <c r="M462" s="401">
        <f t="shared" si="55"/>
        <v>50</v>
      </c>
      <c r="N462" s="642"/>
      <c r="O462" s="83"/>
      <c r="P462" s="84"/>
      <c r="Q462" s="84"/>
      <c r="R462" s="84"/>
      <c r="S462" s="84"/>
      <c r="T462" s="84"/>
      <c r="U462" s="84"/>
      <c r="V462" s="84"/>
      <c r="W462" s="84"/>
      <c r="X462" s="84"/>
      <c r="Y462" s="84"/>
      <c r="Z462" s="84"/>
      <c r="AA462" s="84"/>
      <c r="AB462" s="84"/>
      <c r="AC462" s="84"/>
      <c r="AD462" s="84"/>
      <c r="AE462" s="84"/>
      <c r="AF462" s="84"/>
      <c r="AG462" s="136"/>
      <c r="AH462" s="100"/>
      <c r="AL462" s="51"/>
      <c r="AM462" s="53"/>
    </row>
    <row r="463" spans="1:39" ht="12.75" customHeight="1">
      <c r="A463" s="629"/>
      <c r="B463" s="631"/>
      <c r="C463" s="624" t="s">
        <v>1026</v>
      </c>
      <c r="D463" s="624"/>
      <c r="E463" s="398">
        <f>SUM(I463:K463)</f>
        <v>0</v>
      </c>
      <c r="F463" s="399"/>
      <c r="G463" s="172"/>
      <c r="H463" s="400">
        <v>0</v>
      </c>
      <c r="I463" s="401">
        <v>0</v>
      </c>
      <c r="J463" s="401"/>
      <c r="K463" s="401"/>
      <c r="L463" s="401">
        <v>0</v>
      </c>
      <c r="M463" s="401">
        <v>0</v>
      </c>
      <c r="N463" s="642"/>
      <c r="O463" s="83"/>
      <c r="P463" s="84"/>
      <c r="Q463" s="84"/>
      <c r="R463" s="84"/>
      <c r="S463" s="84"/>
      <c r="T463" s="84"/>
      <c r="U463" s="84"/>
      <c r="V463" s="84"/>
      <c r="W463" s="84"/>
      <c r="X463" s="84"/>
      <c r="Y463" s="84"/>
      <c r="Z463" s="84"/>
      <c r="AA463" s="84"/>
      <c r="AB463" s="84"/>
      <c r="AC463" s="84"/>
      <c r="AD463" s="84"/>
      <c r="AE463" s="84"/>
      <c r="AF463" s="84"/>
      <c r="AG463" s="136"/>
      <c r="AH463" s="100"/>
      <c r="AL463" s="51"/>
      <c r="AM463" s="53"/>
    </row>
    <row r="464" spans="1:39" ht="12.75" customHeight="1">
      <c r="A464" s="629"/>
      <c r="B464" s="631"/>
      <c r="C464" s="624" t="s">
        <v>1027</v>
      </c>
      <c r="D464" s="624"/>
      <c r="E464" s="398">
        <f>SUM(I464:K464)</f>
        <v>50</v>
      </c>
      <c r="F464" s="399">
        <v>813</v>
      </c>
      <c r="G464" s="172" t="s">
        <v>1032</v>
      </c>
      <c r="H464" s="400">
        <v>50</v>
      </c>
      <c r="I464" s="401">
        <v>50</v>
      </c>
      <c r="J464" s="401"/>
      <c r="K464" s="401"/>
      <c r="L464" s="401">
        <v>50</v>
      </c>
      <c r="M464" s="401">
        <v>50</v>
      </c>
      <c r="N464" s="642"/>
      <c r="O464" s="83"/>
      <c r="P464" s="84"/>
      <c r="Q464" s="84"/>
      <c r="R464" s="84"/>
      <c r="S464" s="84"/>
      <c r="T464" s="84"/>
      <c r="U464" s="84"/>
      <c r="V464" s="84"/>
      <c r="W464" s="84"/>
      <c r="X464" s="84"/>
      <c r="Y464" s="84"/>
      <c r="Z464" s="84"/>
      <c r="AA464" s="84"/>
      <c r="AB464" s="84"/>
      <c r="AC464" s="84"/>
      <c r="AD464" s="84"/>
      <c r="AE464" s="84"/>
      <c r="AF464" s="84"/>
      <c r="AG464" s="136"/>
      <c r="AH464" s="100"/>
      <c r="AL464" s="51"/>
      <c r="AM464" s="53">
        <f t="shared" si="54"/>
        <v>100</v>
      </c>
    </row>
    <row r="465" spans="1:39" ht="12.75" customHeight="1">
      <c r="A465" s="629"/>
      <c r="B465" s="631"/>
      <c r="C465" s="624" t="s">
        <v>1028</v>
      </c>
      <c r="D465" s="624"/>
      <c r="E465" s="398">
        <f>SUM(I465:K465)</f>
        <v>0</v>
      </c>
      <c r="F465" s="399"/>
      <c r="G465" s="172"/>
      <c r="H465" s="400">
        <v>0</v>
      </c>
      <c r="I465" s="401">
        <v>0</v>
      </c>
      <c r="J465" s="401"/>
      <c r="K465" s="401"/>
      <c r="L465" s="401">
        <v>0</v>
      </c>
      <c r="M465" s="401">
        <v>0</v>
      </c>
      <c r="N465" s="642"/>
      <c r="O465" s="83"/>
      <c r="P465" s="84"/>
      <c r="Q465" s="84"/>
      <c r="R465" s="84"/>
      <c r="S465" s="84"/>
      <c r="T465" s="84"/>
      <c r="U465" s="84"/>
      <c r="V465" s="84"/>
      <c r="W465" s="84"/>
      <c r="X465" s="84"/>
      <c r="Y465" s="84"/>
      <c r="Z465" s="84"/>
      <c r="AA465" s="84"/>
      <c r="AB465" s="84"/>
      <c r="AC465" s="84"/>
      <c r="AD465" s="84"/>
      <c r="AE465" s="84"/>
      <c r="AF465" s="84"/>
      <c r="AG465" s="136"/>
      <c r="AH465" s="100"/>
      <c r="AL465" s="51"/>
      <c r="AM465" s="53"/>
    </row>
    <row r="466" spans="1:39" ht="12.75" customHeight="1" hidden="1">
      <c r="A466" s="420"/>
      <c r="B466" s="421"/>
      <c r="C466" s="624" t="s">
        <v>39</v>
      </c>
      <c r="D466" s="624"/>
      <c r="E466" s="398">
        <f>SUM(I466:K466)</f>
        <v>0</v>
      </c>
      <c r="F466" s="399"/>
      <c r="G466" s="172"/>
      <c r="H466" s="400"/>
      <c r="I466" s="401"/>
      <c r="J466" s="401"/>
      <c r="K466" s="401"/>
      <c r="L466" s="401"/>
      <c r="M466" s="401"/>
      <c r="N466" s="417"/>
      <c r="O466" s="83"/>
      <c r="P466" s="84"/>
      <c r="Q466" s="84"/>
      <c r="R466" s="84"/>
      <c r="S466" s="84"/>
      <c r="T466" s="84"/>
      <c r="U466" s="84"/>
      <c r="V466" s="84"/>
      <c r="W466" s="84"/>
      <c r="X466" s="84"/>
      <c r="Y466" s="84"/>
      <c r="Z466" s="84"/>
      <c r="AA466" s="84"/>
      <c r="AB466" s="84"/>
      <c r="AC466" s="84"/>
      <c r="AD466" s="84"/>
      <c r="AE466" s="84"/>
      <c r="AF466" s="84"/>
      <c r="AG466" s="136"/>
      <c r="AH466" s="100"/>
      <c r="AL466" s="51"/>
      <c r="AM466" s="53" t="e">
        <f t="shared" si="54"/>
        <v>#DIV/0!</v>
      </c>
    </row>
    <row r="467" spans="1:39" ht="12.75" customHeight="1" hidden="1">
      <c r="A467" s="420"/>
      <c r="B467" s="421"/>
      <c r="C467" s="624" t="s">
        <v>40</v>
      </c>
      <c r="D467" s="624"/>
      <c r="E467" s="398">
        <f>SUM(I467:K467)</f>
        <v>0</v>
      </c>
      <c r="F467" s="399"/>
      <c r="G467" s="172"/>
      <c r="H467" s="400"/>
      <c r="I467" s="401"/>
      <c r="J467" s="401"/>
      <c r="K467" s="401"/>
      <c r="L467" s="401"/>
      <c r="M467" s="401"/>
      <c r="N467" s="432"/>
      <c r="O467" s="115"/>
      <c r="P467" s="126"/>
      <c r="Q467" s="126"/>
      <c r="R467" s="126"/>
      <c r="S467" s="126"/>
      <c r="T467" s="126"/>
      <c r="U467" s="126"/>
      <c r="V467" s="126"/>
      <c r="W467" s="126"/>
      <c r="X467" s="126"/>
      <c r="Y467" s="126"/>
      <c r="Z467" s="126"/>
      <c r="AA467" s="126"/>
      <c r="AB467" s="126"/>
      <c r="AC467" s="126"/>
      <c r="AD467" s="126"/>
      <c r="AE467" s="126"/>
      <c r="AF467" s="126"/>
      <c r="AG467" s="136"/>
      <c r="AH467" s="100"/>
      <c r="AL467" s="51"/>
      <c r="AM467" s="53" t="e">
        <f t="shared" si="54"/>
        <v>#DIV/0!</v>
      </c>
    </row>
    <row r="468" spans="1:39" ht="12.75" customHeight="1">
      <c r="A468" s="629"/>
      <c r="B468" s="631" t="s">
        <v>280</v>
      </c>
      <c r="C468" s="624" t="s">
        <v>1025</v>
      </c>
      <c r="D468" s="624"/>
      <c r="E468" s="398">
        <f aca="true" t="shared" si="56" ref="E468:M468">SUM(E469:E474)</f>
        <v>0</v>
      </c>
      <c r="F468" s="399"/>
      <c r="G468" s="172"/>
      <c r="H468" s="400">
        <v>0</v>
      </c>
      <c r="I468" s="401">
        <f t="shared" si="56"/>
        <v>0</v>
      </c>
      <c r="J468" s="401">
        <f t="shared" si="56"/>
        <v>0</v>
      </c>
      <c r="K468" s="401">
        <f t="shared" si="56"/>
        <v>0</v>
      </c>
      <c r="L468" s="401">
        <f t="shared" si="56"/>
        <v>0</v>
      </c>
      <c r="M468" s="401">
        <f t="shared" si="56"/>
        <v>0</v>
      </c>
      <c r="N468" s="634"/>
      <c r="O468" s="83"/>
      <c r="P468" s="84"/>
      <c r="Q468" s="84"/>
      <c r="R468" s="84"/>
      <c r="S468" s="84"/>
      <c r="T468" s="84"/>
      <c r="U468" s="84"/>
      <c r="V468" s="84"/>
      <c r="W468" s="84"/>
      <c r="X468" s="84"/>
      <c r="Y468" s="84"/>
      <c r="Z468" s="84"/>
      <c r="AA468" s="84"/>
      <c r="AB468" s="84"/>
      <c r="AC468" s="84"/>
      <c r="AD468" s="84"/>
      <c r="AE468" s="84"/>
      <c r="AF468" s="85"/>
      <c r="AG468" s="133"/>
      <c r="AH468" s="100"/>
      <c r="AL468" s="51"/>
      <c r="AM468" s="53"/>
    </row>
    <row r="469" spans="1:39" ht="12.75" customHeight="1" hidden="1">
      <c r="A469" s="629"/>
      <c r="B469" s="631"/>
      <c r="C469" s="624" t="s">
        <v>28</v>
      </c>
      <c r="D469" s="624"/>
      <c r="E469" s="398">
        <f>SUM(I469:K469)</f>
        <v>0</v>
      </c>
      <c r="F469" s="399"/>
      <c r="G469" s="172"/>
      <c r="H469" s="400"/>
      <c r="I469" s="401"/>
      <c r="J469" s="401"/>
      <c r="K469" s="401"/>
      <c r="L469" s="401"/>
      <c r="M469" s="401"/>
      <c r="N469" s="634"/>
      <c r="O469" s="83"/>
      <c r="P469" s="84"/>
      <c r="Q469" s="84"/>
      <c r="R469" s="84"/>
      <c r="S469" s="84"/>
      <c r="T469" s="84"/>
      <c r="U469" s="84"/>
      <c r="V469" s="84"/>
      <c r="W469" s="84"/>
      <c r="X469" s="84"/>
      <c r="Y469" s="84"/>
      <c r="Z469" s="84"/>
      <c r="AA469" s="84"/>
      <c r="AB469" s="84"/>
      <c r="AC469" s="84"/>
      <c r="AD469" s="84"/>
      <c r="AE469" s="84"/>
      <c r="AF469" s="85"/>
      <c r="AG469" s="133"/>
      <c r="AH469" s="100"/>
      <c r="AL469" s="51"/>
      <c r="AM469" s="53"/>
    </row>
    <row r="470" spans="1:39" ht="12.75" customHeight="1">
      <c r="A470" s="629"/>
      <c r="B470" s="631"/>
      <c r="C470" s="624" t="s">
        <v>1026</v>
      </c>
      <c r="D470" s="624"/>
      <c r="E470" s="398"/>
      <c r="F470" s="399"/>
      <c r="G470" s="172"/>
      <c r="H470" s="400">
        <v>0</v>
      </c>
      <c r="I470" s="401">
        <v>0</v>
      </c>
      <c r="J470" s="401"/>
      <c r="K470" s="401"/>
      <c r="L470" s="401">
        <v>0</v>
      </c>
      <c r="M470" s="401">
        <v>0</v>
      </c>
      <c r="N470" s="634"/>
      <c r="O470" s="83"/>
      <c r="P470" s="84"/>
      <c r="Q470" s="84"/>
      <c r="R470" s="84"/>
      <c r="S470" s="84"/>
      <c r="T470" s="84"/>
      <c r="U470" s="84"/>
      <c r="V470" s="84"/>
      <c r="W470" s="84"/>
      <c r="X470" s="84"/>
      <c r="Y470" s="84"/>
      <c r="Z470" s="84"/>
      <c r="AA470" s="84"/>
      <c r="AB470" s="84"/>
      <c r="AC470" s="84"/>
      <c r="AD470" s="84"/>
      <c r="AE470" s="84"/>
      <c r="AF470" s="85"/>
      <c r="AG470" s="133"/>
      <c r="AH470" s="100"/>
      <c r="AL470" s="51"/>
      <c r="AM470" s="53"/>
    </row>
    <row r="471" spans="1:39" ht="12.75" customHeight="1">
      <c r="A471" s="629"/>
      <c r="B471" s="631"/>
      <c r="C471" s="624" t="s">
        <v>1027</v>
      </c>
      <c r="D471" s="624"/>
      <c r="E471" s="398">
        <f>SUM(I471:K471)</f>
        <v>0</v>
      </c>
      <c r="F471" s="399"/>
      <c r="G471" s="172"/>
      <c r="H471" s="400">
        <v>0</v>
      </c>
      <c r="I471" s="401">
        <v>0</v>
      </c>
      <c r="J471" s="401"/>
      <c r="K471" s="401"/>
      <c r="L471" s="401">
        <v>0</v>
      </c>
      <c r="M471" s="401">
        <v>0</v>
      </c>
      <c r="N471" s="634"/>
      <c r="O471" s="83"/>
      <c r="P471" s="84"/>
      <c r="Q471" s="84"/>
      <c r="R471" s="84"/>
      <c r="S471" s="84"/>
      <c r="T471" s="84"/>
      <c r="U471" s="84"/>
      <c r="V471" s="84"/>
      <c r="W471" s="84"/>
      <c r="X471" s="84"/>
      <c r="Y471" s="84"/>
      <c r="Z471" s="84"/>
      <c r="AA471" s="84"/>
      <c r="AB471" s="84"/>
      <c r="AC471" s="84"/>
      <c r="AD471" s="84"/>
      <c r="AE471" s="84"/>
      <c r="AF471" s="85"/>
      <c r="AG471" s="133"/>
      <c r="AH471" s="100"/>
      <c r="AL471" s="51"/>
      <c r="AM471" s="53"/>
    </row>
    <row r="472" spans="1:39" ht="12.75" customHeight="1" hidden="1">
      <c r="A472" s="629"/>
      <c r="B472" s="631"/>
      <c r="C472" s="624" t="s">
        <v>30</v>
      </c>
      <c r="D472" s="624"/>
      <c r="E472" s="398">
        <f>SUM(I472:K472)</f>
        <v>0</v>
      </c>
      <c r="F472" s="399"/>
      <c r="G472" s="172"/>
      <c r="H472" s="400"/>
      <c r="I472" s="401"/>
      <c r="J472" s="401"/>
      <c r="K472" s="401"/>
      <c r="L472" s="401"/>
      <c r="M472" s="401"/>
      <c r="N472" s="634"/>
      <c r="O472" s="83"/>
      <c r="P472" s="84"/>
      <c r="Q472" s="84"/>
      <c r="R472" s="84"/>
      <c r="S472" s="84"/>
      <c r="T472" s="84"/>
      <c r="U472" s="84"/>
      <c r="V472" s="84"/>
      <c r="W472" s="84"/>
      <c r="X472" s="84"/>
      <c r="Y472" s="84"/>
      <c r="Z472" s="84"/>
      <c r="AA472" s="84"/>
      <c r="AB472" s="84"/>
      <c r="AC472" s="84"/>
      <c r="AD472" s="84"/>
      <c r="AE472" s="84"/>
      <c r="AF472" s="85"/>
      <c r="AG472" s="133"/>
      <c r="AH472" s="100"/>
      <c r="AL472" s="51"/>
      <c r="AM472" s="53"/>
    </row>
    <row r="473" spans="1:39" ht="12.75" customHeight="1" hidden="1">
      <c r="A473" s="629"/>
      <c r="B473" s="631"/>
      <c r="C473" s="624" t="s">
        <v>39</v>
      </c>
      <c r="D473" s="624"/>
      <c r="E473" s="398">
        <f>SUM(I473:K473)</f>
        <v>0</v>
      </c>
      <c r="F473" s="399"/>
      <c r="G473" s="172"/>
      <c r="H473" s="400"/>
      <c r="I473" s="401"/>
      <c r="J473" s="401"/>
      <c r="K473" s="401"/>
      <c r="L473" s="401"/>
      <c r="M473" s="401"/>
      <c r="N473" s="417"/>
      <c r="O473" s="83"/>
      <c r="P473" s="84"/>
      <c r="Q473" s="84"/>
      <c r="R473" s="84"/>
      <c r="S473" s="84"/>
      <c r="T473" s="84"/>
      <c r="U473" s="84"/>
      <c r="V473" s="84"/>
      <c r="W473" s="84"/>
      <c r="X473" s="84"/>
      <c r="Y473" s="84"/>
      <c r="Z473" s="84"/>
      <c r="AA473" s="84"/>
      <c r="AB473" s="84"/>
      <c r="AC473" s="84"/>
      <c r="AD473" s="84"/>
      <c r="AE473" s="84"/>
      <c r="AF473" s="85"/>
      <c r="AG473" s="133"/>
      <c r="AH473" s="100"/>
      <c r="AL473" s="51"/>
      <c r="AM473" s="53"/>
    </row>
    <row r="474" spans="1:39" ht="12.75" customHeight="1" hidden="1">
      <c r="A474" s="629"/>
      <c r="B474" s="631"/>
      <c r="C474" s="624" t="s">
        <v>40</v>
      </c>
      <c r="D474" s="624"/>
      <c r="E474" s="398">
        <f>SUM(I474:K474)</f>
        <v>0</v>
      </c>
      <c r="F474" s="399"/>
      <c r="G474" s="172"/>
      <c r="H474" s="400"/>
      <c r="I474" s="401"/>
      <c r="J474" s="401"/>
      <c r="K474" s="401"/>
      <c r="L474" s="401"/>
      <c r="M474" s="401"/>
      <c r="N474" s="418"/>
      <c r="O474" s="86"/>
      <c r="P474" s="87"/>
      <c r="Q474" s="87"/>
      <c r="R474" s="87"/>
      <c r="S474" s="87"/>
      <c r="T474" s="87"/>
      <c r="U474" s="87"/>
      <c r="V474" s="87"/>
      <c r="W474" s="87"/>
      <c r="X474" s="87"/>
      <c r="Y474" s="87"/>
      <c r="Z474" s="87"/>
      <c r="AA474" s="87"/>
      <c r="AB474" s="87"/>
      <c r="AC474" s="87"/>
      <c r="AD474" s="87"/>
      <c r="AE474" s="87"/>
      <c r="AF474" s="88"/>
      <c r="AG474" s="133"/>
      <c r="AH474" s="100"/>
      <c r="AL474" s="51"/>
      <c r="AM474" s="53"/>
    </row>
    <row r="475" spans="1:39" ht="59.25" customHeight="1">
      <c r="A475" s="629"/>
      <c r="B475" s="631"/>
      <c r="C475" s="624" t="s">
        <v>1028</v>
      </c>
      <c r="D475" s="624"/>
      <c r="E475" s="398"/>
      <c r="F475" s="399"/>
      <c r="G475" s="172"/>
      <c r="H475" s="400">
        <v>0</v>
      </c>
      <c r="I475" s="401">
        <v>0</v>
      </c>
      <c r="J475" s="401"/>
      <c r="K475" s="401"/>
      <c r="L475" s="401">
        <v>0</v>
      </c>
      <c r="M475" s="401">
        <v>0</v>
      </c>
      <c r="N475" s="425"/>
      <c r="O475" s="95"/>
      <c r="P475" s="96"/>
      <c r="Q475" s="96"/>
      <c r="R475" s="96"/>
      <c r="S475" s="96"/>
      <c r="T475" s="96"/>
      <c r="U475" s="96"/>
      <c r="V475" s="96"/>
      <c r="W475" s="96"/>
      <c r="X475" s="96"/>
      <c r="Y475" s="96"/>
      <c r="Z475" s="96"/>
      <c r="AA475" s="96"/>
      <c r="AB475" s="96"/>
      <c r="AC475" s="96"/>
      <c r="AD475" s="96"/>
      <c r="AE475" s="96"/>
      <c r="AF475" s="97"/>
      <c r="AG475" s="133"/>
      <c r="AH475" s="100"/>
      <c r="AL475" s="51"/>
      <c r="AM475" s="53"/>
    </row>
    <row r="476" spans="1:39" ht="12.75" customHeight="1">
      <c r="A476" s="629"/>
      <c r="B476" s="630" t="s">
        <v>284</v>
      </c>
      <c r="C476" s="626" t="s">
        <v>1025</v>
      </c>
      <c r="D476" s="626"/>
      <c r="E476" s="433" t="e">
        <f>SUM(E477:E481)</f>
        <v>#REF!</v>
      </c>
      <c r="F476" s="434"/>
      <c r="G476" s="435"/>
      <c r="H476" s="403">
        <f>H478+H479</f>
        <v>558458.7638300001</v>
      </c>
      <c r="I476" s="404">
        <f>I477+I478+I479</f>
        <v>722902.6995800001</v>
      </c>
      <c r="J476" s="404" t="e">
        <f>J477+J478+J479</f>
        <v>#REF!</v>
      </c>
      <c r="K476" s="404" t="e">
        <f>K477+K478+K479</f>
        <v>#REF!</v>
      </c>
      <c r="L476" s="404">
        <f>L477+L478+L479</f>
        <v>635206.31403</v>
      </c>
      <c r="M476" s="404">
        <f>M477+M478+M479</f>
        <v>635206.31403</v>
      </c>
      <c r="N476" s="440"/>
      <c r="O476" s="83"/>
      <c r="P476" s="84"/>
      <c r="Q476" s="84"/>
      <c r="R476" s="84"/>
      <c r="S476" s="84"/>
      <c r="T476" s="84"/>
      <c r="U476" s="84"/>
      <c r="V476" s="84"/>
      <c r="W476" s="84"/>
      <c r="X476" s="84"/>
      <c r="Y476" s="84"/>
      <c r="Z476" s="84"/>
      <c r="AA476" s="84"/>
      <c r="AB476" s="84"/>
      <c r="AC476" s="84"/>
      <c r="AD476" s="84"/>
      <c r="AE476" s="84"/>
      <c r="AF476" s="85"/>
      <c r="AG476" s="133"/>
      <c r="AH476" s="100"/>
      <c r="AL476" s="51"/>
      <c r="AM476" s="53">
        <f t="shared" si="54"/>
        <v>87.86885349840983</v>
      </c>
    </row>
    <row r="477" spans="1:39" ht="12.75" customHeight="1">
      <c r="A477" s="629"/>
      <c r="B477" s="630"/>
      <c r="C477" s="626" t="s">
        <v>1026</v>
      </c>
      <c r="D477" s="626"/>
      <c r="E477" s="433">
        <f>SUM(I477:K477)</f>
        <v>115538.20000000001</v>
      </c>
      <c r="F477" s="434"/>
      <c r="G477" s="435"/>
      <c r="H477" s="403">
        <v>0</v>
      </c>
      <c r="I477" s="404">
        <f>I486+I551+I586+I600+I607+I611+I617+I621</f>
        <v>115538.20000000001</v>
      </c>
      <c r="J477" s="404">
        <f>J486+J551+J586+J600+J607+J611+J617+J621</f>
        <v>0</v>
      </c>
      <c r="K477" s="404">
        <f>K486+K551+K586+K600+K607+K611+K617+K621</f>
        <v>0</v>
      </c>
      <c r="L477" s="404">
        <f>L486+L551+L586+L600+L607+L611+L617+L621</f>
        <v>115538.20000000001</v>
      </c>
      <c r="M477" s="404">
        <f>M486+M551+M586+M600+M607+M611+M617+M621</f>
        <v>115538.20000000001</v>
      </c>
      <c r="N477" s="440"/>
      <c r="O477" s="83"/>
      <c r="P477" s="84"/>
      <c r="Q477" s="84"/>
      <c r="R477" s="84"/>
      <c r="S477" s="84"/>
      <c r="T477" s="84"/>
      <c r="U477" s="84"/>
      <c r="V477" s="84"/>
      <c r="W477" s="84"/>
      <c r="X477" s="84"/>
      <c r="Y477" s="84"/>
      <c r="Z477" s="84"/>
      <c r="AA477" s="84"/>
      <c r="AB477" s="84"/>
      <c r="AC477" s="84"/>
      <c r="AD477" s="84"/>
      <c r="AE477" s="84"/>
      <c r="AF477" s="85"/>
      <c r="AG477" s="133"/>
      <c r="AH477" s="100"/>
      <c r="AL477" s="51"/>
      <c r="AM477" s="53">
        <f t="shared" si="54"/>
        <v>100</v>
      </c>
    </row>
    <row r="478" spans="1:39" ht="12.75" customHeight="1">
      <c r="A478" s="629"/>
      <c r="B478" s="630"/>
      <c r="C478" s="626" t="s">
        <v>1027</v>
      </c>
      <c r="D478" s="626"/>
      <c r="E478" s="433">
        <f>SUM(I478:K478)</f>
        <v>806232.08441</v>
      </c>
      <c r="F478" s="434"/>
      <c r="G478" s="435"/>
      <c r="H478" s="403">
        <f>H487+H552+H588+H601</f>
        <v>557449.52</v>
      </c>
      <c r="I478" s="404">
        <f>I487+I552+I588+I601+I608+I613+I618+I622</f>
        <v>606297.9362100001</v>
      </c>
      <c r="J478" s="404">
        <f>J487+J552+J588+J601+J608+J613+J618+J622</f>
        <v>99967.0741</v>
      </c>
      <c r="K478" s="404">
        <f>K487+K552+K588+K601+K608+K613+K618+K622</f>
        <v>99967.0741</v>
      </c>
      <c r="L478" s="404">
        <f>L487+L552+L588+L601+L608+L613+L618+L622</f>
        <v>518601.55066</v>
      </c>
      <c r="M478" s="404">
        <f>M487+M552+M588+M601+M608+M613+M618+M622</f>
        <v>518601.55066</v>
      </c>
      <c r="N478" s="440"/>
      <c r="O478" s="83"/>
      <c r="P478" s="84"/>
      <c r="Q478" s="84"/>
      <c r="R478" s="84"/>
      <c r="S478" s="84"/>
      <c r="T478" s="84"/>
      <c r="U478" s="84"/>
      <c r="V478" s="84"/>
      <c r="W478" s="84"/>
      <c r="X478" s="84"/>
      <c r="Y478" s="84"/>
      <c r="Z478" s="84"/>
      <c r="AA478" s="84"/>
      <c r="AB478" s="84"/>
      <c r="AC478" s="84"/>
      <c r="AD478" s="84"/>
      <c r="AE478" s="84"/>
      <c r="AF478" s="85"/>
      <c r="AG478" s="133"/>
      <c r="AH478" s="100"/>
      <c r="AL478" s="51"/>
      <c r="AM478" s="53">
        <f t="shared" si="54"/>
        <v>85.53576050444856</v>
      </c>
    </row>
    <row r="479" spans="1:39" ht="12.75" customHeight="1">
      <c r="A479" s="629"/>
      <c r="B479" s="630"/>
      <c r="C479" s="626" t="s">
        <v>1028</v>
      </c>
      <c r="D479" s="626"/>
      <c r="E479" s="433" t="e">
        <f>SUM(I479:K479)</f>
        <v>#REF!</v>
      </c>
      <c r="F479" s="434"/>
      <c r="G479" s="435"/>
      <c r="H479" s="403">
        <f>H488</f>
        <v>1009.24383</v>
      </c>
      <c r="I479" s="404">
        <f>I488+I553+I602+I609+I614+I619+I623</f>
        <v>1066.5633699999998</v>
      </c>
      <c r="J479" s="404" t="e">
        <f>J488+J553+#REF!+J602+J609+J614+J619+J623</f>
        <v>#REF!</v>
      </c>
      <c r="K479" s="404" t="e">
        <f>K488+K553+#REF!+K602+K609+K614+K619+K623</f>
        <v>#REF!</v>
      </c>
      <c r="L479" s="404">
        <f>L488+L553+L602+L609+L614+L619+L623</f>
        <v>1066.5633699999998</v>
      </c>
      <c r="M479" s="404">
        <f>M488+M553+M602+M609+M614+M619+M623</f>
        <v>1066.5633699999998</v>
      </c>
      <c r="N479" s="441" t="e">
        <f>N488+N553+#REF!+N602+N609+N614+N619+N623</f>
        <v>#REF!</v>
      </c>
      <c r="O479" s="86"/>
      <c r="P479" s="87"/>
      <c r="Q479" s="87"/>
      <c r="R479" s="87"/>
      <c r="S479" s="87"/>
      <c r="T479" s="87"/>
      <c r="U479" s="87"/>
      <c r="V479" s="87"/>
      <c r="W479" s="87"/>
      <c r="X479" s="87"/>
      <c r="Y479" s="87"/>
      <c r="Z479" s="87"/>
      <c r="AA479" s="87"/>
      <c r="AB479" s="87"/>
      <c r="AC479" s="87"/>
      <c r="AD479" s="87"/>
      <c r="AE479" s="87"/>
      <c r="AF479" s="88"/>
      <c r="AG479" s="133"/>
      <c r="AH479" s="100"/>
      <c r="AL479" s="51"/>
      <c r="AM479" s="53">
        <f t="shared" si="54"/>
        <v>100</v>
      </c>
    </row>
    <row r="480" spans="1:39" ht="12.75" customHeight="1" hidden="1">
      <c r="A480" s="629"/>
      <c r="B480" s="630"/>
      <c r="C480" s="626" t="s">
        <v>31</v>
      </c>
      <c r="D480" s="626"/>
      <c r="E480" s="433" t="e">
        <f>SUM(I480:K480)</f>
        <v>#REF!</v>
      </c>
      <c r="F480" s="434"/>
      <c r="G480" s="435"/>
      <c r="H480" s="403"/>
      <c r="I480" s="404" t="e">
        <f>I489+I554+I589+I603+#REF!+#REF!+#REF!</f>
        <v>#REF!</v>
      </c>
      <c r="J480" s="404" t="e">
        <f>J489+J554+J589+J603+#REF!+#REF!+#REF!</f>
        <v>#REF!</v>
      </c>
      <c r="K480" s="404" t="e">
        <f>K489+K554+K589+K603+#REF!+#REF!+#REF!</f>
        <v>#REF!</v>
      </c>
      <c r="L480" s="404" t="e">
        <f>L489+L554+L589+L603+#REF!+#REF!+#REF!</f>
        <v>#REF!</v>
      </c>
      <c r="M480" s="404" t="e">
        <f>M489+M554+M589+M603+#REF!+#REF!+#REF!</f>
        <v>#REF!</v>
      </c>
      <c r="N480" s="442">
        <f>N637</f>
        <v>0</v>
      </c>
      <c r="O480" s="116"/>
      <c r="P480" s="117"/>
      <c r="Q480" s="117"/>
      <c r="R480" s="117"/>
      <c r="S480" s="117"/>
      <c r="T480" s="117"/>
      <c r="U480" s="117"/>
      <c r="V480" s="117"/>
      <c r="W480" s="117"/>
      <c r="X480" s="117"/>
      <c r="Y480" s="117"/>
      <c r="Z480" s="117"/>
      <c r="AA480" s="117"/>
      <c r="AB480" s="117"/>
      <c r="AC480" s="117"/>
      <c r="AD480" s="117"/>
      <c r="AE480" s="117"/>
      <c r="AF480" s="117"/>
      <c r="AG480" s="136"/>
      <c r="AH480" s="100"/>
      <c r="AL480" s="51"/>
      <c r="AM480" s="53" t="e">
        <f t="shared" si="54"/>
        <v>#REF!</v>
      </c>
    </row>
    <row r="481" spans="1:39" ht="12.75" customHeight="1" hidden="1">
      <c r="A481" s="629"/>
      <c r="B481" s="630"/>
      <c r="C481" s="626" t="s">
        <v>40</v>
      </c>
      <c r="D481" s="626"/>
      <c r="E481" s="433">
        <f>SUM(I481:K481)</f>
        <v>0</v>
      </c>
      <c r="F481" s="434"/>
      <c r="G481" s="435"/>
      <c r="H481" s="403"/>
      <c r="I481" s="404">
        <f>I490+I555+I590+I604</f>
        <v>0</v>
      </c>
      <c r="J481" s="404"/>
      <c r="K481" s="404"/>
      <c r="L481" s="404"/>
      <c r="M481" s="404"/>
      <c r="N481" s="443"/>
      <c r="O481" s="83"/>
      <c r="P481" s="84"/>
      <c r="Q481" s="84"/>
      <c r="R481" s="84"/>
      <c r="S481" s="84"/>
      <c r="T481" s="84"/>
      <c r="U481" s="84"/>
      <c r="V481" s="84"/>
      <c r="W481" s="84"/>
      <c r="X481" s="84"/>
      <c r="Y481" s="84"/>
      <c r="Z481" s="84"/>
      <c r="AA481" s="84"/>
      <c r="AB481" s="84"/>
      <c r="AC481" s="84"/>
      <c r="AD481" s="84"/>
      <c r="AE481" s="84"/>
      <c r="AF481" s="84"/>
      <c r="AG481" s="136"/>
      <c r="AH481" s="100"/>
      <c r="AL481" s="51"/>
      <c r="AM481" s="53" t="e">
        <f t="shared" si="54"/>
        <v>#DIV/0!</v>
      </c>
    </row>
    <row r="482" spans="1:39" ht="23.25" customHeight="1">
      <c r="A482" s="629"/>
      <c r="B482" s="630"/>
      <c r="C482" s="626" t="s">
        <v>1029</v>
      </c>
      <c r="D482" s="626"/>
      <c r="E482" s="433"/>
      <c r="F482" s="434"/>
      <c r="G482" s="435"/>
      <c r="H482" s="403">
        <v>0</v>
      </c>
      <c r="I482" s="404">
        <v>0</v>
      </c>
      <c r="J482" s="404"/>
      <c r="K482" s="404"/>
      <c r="L482" s="404">
        <v>0</v>
      </c>
      <c r="M482" s="404">
        <v>0</v>
      </c>
      <c r="N482" s="444"/>
      <c r="O482" s="83"/>
      <c r="P482" s="84"/>
      <c r="Q482" s="84"/>
      <c r="R482" s="84"/>
      <c r="S482" s="84"/>
      <c r="T482" s="84"/>
      <c r="U482" s="84"/>
      <c r="V482" s="84"/>
      <c r="W482" s="84"/>
      <c r="X482" s="84"/>
      <c r="Y482" s="84"/>
      <c r="Z482" s="84"/>
      <c r="AA482" s="84"/>
      <c r="AB482" s="84"/>
      <c r="AC482" s="84"/>
      <c r="AD482" s="84"/>
      <c r="AE482" s="84"/>
      <c r="AF482" s="84"/>
      <c r="AG482" s="136"/>
      <c r="AH482" s="100"/>
      <c r="AL482" s="51"/>
      <c r="AM482" s="53"/>
    </row>
    <row r="483" spans="1:39" ht="12.75" customHeight="1">
      <c r="A483" s="629"/>
      <c r="B483" s="630"/>
      <c r="C483" s="626" t="s">
        <v>1030</v>
      </c>
      <c r="D483" s="626"/>
      <c r="E483" s="433"/>
      <c r="F483" s="434"/>
      <c r="G483" s="435"/>
      <c r="H483" s="403">
        <v>0</v>
      </c>
      <c r="I483" s="404">
        <v>0</v>
      </c>
      <c r="J483" s="404"/>
      <c r="K483" s="404"/>
      <c r="L483" s="404">
        <v>0</v>
      </c>
      <c r="M483" s="404">
        <v>0</v>
      </c>
      <c r="N483" s="444"/>
      <c r="O483" s="83"/>
      <c r="P483" s="84"/>
      <c r="Q483" s="84"/>
      <c r="R483" s="84"/>
      <c r="S483" s="84"/>
      <c r="T483" s="84"/>
      <c r="U483" s="84"/>
      <c r="V483" s="84"/>
      <c r="W483" s="84"/>
      <c r="X483" s="84"/>
      <c r="Y483" s="84"/>
      <c r="Z483" s="84"/>
      <c r="AA483" s="84"/>
      <c r="AB483" s="84"/>
      <c r="AC483" s="84"/>
      <c r="AD483" s="84"/>
      <c r="AE483" s="84"/>
      <c r="AF483" s="84"/>
      <c r="AG483" s="136"/>
      <c r="AH483" s="100"/>
      <c r="AL483" s="51"/>
      <c r="AM483" s="53"/>
    </row>
    <row r="484" spans="1:39" ht="12.75" customHeight="1">
      <c r="A484" s="629"/>
      <c r="B484" s="630"/>
      <c r="C484" s="626" t="s">
        <v>1031</v>
      </c>
      <c r="D484" s="626"/>
      <c r="E484" s="433"/>
      <c r="F484" s="434"/>
      <c r="G484" s="435"/>
      <c r="H484" s="403">
        <v>0</v>
      </c>
      <c r="I484" s="404">
        <v>0</v>
      </c>
      <c r="J484" s="404"/>
      <c r="K484" s="404"/>
      <c r="L484" s="404">
        <v>0</v>
      </c>
      <c r="M484" s="404">
        <v>0</v>
      </c>
      <c r="N484" s="444"/>
      <c r="O484" s="83"/>
      <c r="P484" s="84"/>
      <c r="Q484" s="84"/>
      <c r="R484" s="84"/>
      <c r="S484" s="84"/>
      <c r="T484" s="84"/>
      <c r="U484" s="84"/>
      <c r="V484" s="84"/>
      <c r="W484" s="84"/>
      <c r="X484" s="84"/>
      <c r="Y484" s="84"/>
      <c r="Z484" s="84"/>
      <c r="AA484" s="84"/>
      <c r="AB484" s="84"/>
      <c r="AC484" s="84"/>
      <c r="AD484" s="84"/>
      <c r="AE484" s="84"/>
      <c r="AF484" s="84"/>
      <c r="AG484" s="136"/>
      <c r="AH484" s="100"/>
      <c r="AL484" s="51"/>
      <c r="AM484" s="53"/>
    </row>
    <row r="485" spans="1:39" ht="12.75" customHeight="1">
      <c r="A485" s="629"/>
      <c r="B485" s="631" t="s">
        <v>287</v>
      </c>
      <c r="C485" s="624" t="s">
        <v>1025</v>
      </c>
      <c r="D485" s="624"/>
      <c r="E485" s="398">
        <f aca="true" t="shared" si="57" ref="E485:M485">SUM(E486:E490)</f>
        <v>319864.65267</v>
      </c>
      <c r="F485" s="399"/>
      <c r="G485" s="172"/>
      <c r="H485" s="400">
        <f>H487+H488</f>
        <v>330338.76383</v>
      </c>
      <c r="I485" s="401">
        <f>SUM(I486:I490)</f>
        <v>319864.65267</v>
      </c>
      <c r="J485" s="401">
        <f t="shared" si="57"/>
        <v>0</v>
      </c>
      <c r="K485" s="401">
        <f t="shared" si="57"/>
        <v>0</v>
      </c>
      <c r="L485" s="401">
        <f t="shared" si="57"/>
        <v>306123.34121</v>
      </c>
      <c r="M485" s="401">
        <f t="shared" si="57"/>
        <v>306123.34121</v>
      </c>
      <c r="N485" s="633"/>
      <c r="O485" s="83"/>
      <c r="P485" s="84"/>
      <c r="Q485" s="84"/>
      <c r="R485" s="84"/>
      <c r="S485" s="84"/>
      <c r="T485" s="84"/>
      <c r="U485" s="84"/>
      <c r="V485" s="84"/>
      <c r="W485" s="84"/>
      <c r="X485" s="84"/>
      <c r="Y485" s="84"/>
      <c r="Z485" s="84"/>
      <c r="AA485" s="84"/>
      <c r="AB485" s="84"/>
      <c r="AC485" s="84"/>
      <c r="AD485" s="84"/>
      <c r="AE485" s="84"/>
      <c r="AF485" s="84"/>
      <c r="AG485" s="136"/>
      <c r="AH485" s="100"/>
      <c r="AL485" s="51"/>
      <c r="AM485" s="53">
        <f t="shared" si="54"/>
        <v>95.70402314063232</v>
      </c>
    </row>
    <row r="486" spans="1:39" ht="12.75" customHeight="1">
      <c r="A486" s="629"/>
      <c r="B486" s="631"/>
      <c r="C486" s="624" t="s">
        <v>1026</v>
      </c>
      <c r="D486" s="624"/>
      <c r="E486" s="398">
        <f>SUM(I486:K486)</f>
        <v>115538.20000000001</v>
      </c>
      <c r="F486" s="399"/>
      <c r="G486" s="172"/>
      <c r="H486" s="400">
        <v>0</v>
      </c>
      <c r="I486" s="401">
        <f>I492+I497+I502+I508+I515+I521+I527+I531+I538+I547</f>
        <v>115538.20000000001</v>
      </c>
      <c r="J486" s="401">
        <f>J492+J497+J502+J508+J515+J521+J527+J531+J538+J547</f>
        <v>0</v>
      </c>
      <c r="K486" s="401">
        <f>K492+K497+K502+K508+K515+K521+K527+K531+K538+K547</f>
        <v>0</v>
      </c>
      <c r="L486" s="401">
        <f>L492+L497+L502+L508+L515+L521+L527+L531+L538+L547</f>
        <v>115538.20000000001</v>
      </c>
      <c r="M486" s="401">
        <f>M492+M497+M502+M508+M515+M521+M527+M531+M538+M547</f>
        <v>115538.20000000001</v>
      </c>
      <c r="N486" s="633"/>
      <c r="O486" s="83"/>
      <c r="P486" s="84"/>
      <c r="Q486" s="84"/>
      <c r="R486" s="84"/>
      <c r="S486" s="84"/>
      <c r="T486" s="84"/>
      <c r="U486" s="84"/>
      <c r="V486" s="84"/>
      <c r="W486" s="84"/>
      <c r="X486" s="84"/>
      <c r="Y486" s="84"/>
      <c r="Z486" s="84"/>
      <c r="AA486" s="84"/>
      <c r="AB486" s="84"/>
      <c r="AC486" s="84"/>
      <c r="AD486" s="84"/>
      <c r="AE486" s="84"/>
      <c r="AF486" s="84"/>
      <c r="AG486" s="136"/>
      <c r="AH486" s="100"/>
      <c r="AL486" s="51"/>
      <c r="AM486" s="53">
        <f t="shared" si="54"/>
        <v>100</v>
      </c>
    </row>
    <row r="487" spans="1:39" ht="12.75" customHeight="1">
      <c r="A487" s="629"/>
      <c r="B487" s="631"/>
      <c r="C487" s="624" t="s">
        <v>1027</v>
      </c>
      <c r="D487" s="624"/>
      <c r="E487" s="398">
        <f>SUM(I487:K487)</f>
        <v>203308.81013</v>
      </c>
      <c r="F487" s="399"/>
      <c r="G487" s="172"/>
      <c r="H487" s="400">
        <f>H493+H503+H510+H516+H522+H528+H532+H544</f>
        <v>329329.52</v>
      </c>
      <c r="I487" s="401">
        <f>I493+I498+I503+I510+I516+I522+I528+I532+I539+I544</f>
        <v>203308.81013</v>
      </c>
      <c r="J487" s="401">
        <f>J493+J498+J503+J510+J516+J522+J528+J532+J539+J544</f>
        <v>0</v>
      </c>
      <c r="K487" s="401">
        <f>K493+K498+K503+K510+K516+K522+K528+K532+K539+K544</f>
        <v>0</v>
      </c>
      <c r="L487" s="401">
        <f>L493+L498+L503+L510+L516+L522+L528+L532+L539+L544</f>
        <v>189567.49867</v>
      </c>
      <c r="M487" s="401">
        <f>M493+M498+M503+M510+M516+M522+M528+M532+M539+M544</f>
        <v>189567.49867</v>
      </c>
      <c r="N487" s="633"/>
      <c r="O487" s="83"/>
      <c r="P487" s="84"/>
      <c r="Q487" s="84"/>
      <c r="R487" s="84"/>
      <c r="S487" s="84"/>
      <c r="T487" s="84"/>
      <c r="U487" s="84"/>
      <c r="V487" s="84"/>
      <c r="W487" s="84"/>
      <c r="X487" s="84"/>
      <c r="Y487" s="84"/>
      <c r="Z487" s="84"/>
      <c r="AA487" s="84"/>
      <c r="AB487" s="84"/>
      <c r="AC487" s="84"/>
      <c r="AD487" s="84"/>
      <c r="AE487" s="84"/>
      <c r="AF487" s="84"/>
      <c r="AG487" s="136"/>
      <c r="AH487" s="100"/>
      <c r="AL487" s="51"/>
      <c r="AM487" s="53">
        <f t="shared" si="54"/>
        <v>93.24116281472824</v>
      </c>
    </row>
    <row r="488" spans="1:39" ht="12.75" customHeight="1">
      <c r="A488" s="629"/>
      <c r="B488" s="631"/>
      <c r="C488" s="624" t="s">
        <v>1028</v>
      </c>
      <c r="D488" s="624"/>
      <c r="E488" s="398">
        <f>SUM(I488:K488)</f>
        <v>1017.6425399999999</v>
      </c>
      <c r="F488" s="399"/>
      <c r="G488" s="172"/>
      <c r="H488" s="400">
        <f>H494+H511+H517</f>
        <v>1009.24383</v>
      </c>
      <c r="I488" s="401">
        <f>I494+I499+I504+I511+I517+I523+I529+I533+I540</f>
        <v>1017.6425399999999</v>
      </c>
      <c r="J488" s="401">
        <f>J494+J499+J504+J511+J517+J523+J529+J533+J540</f>
        <v>0</v>
      </c>
      <c r="K488" s="401">
        <f>K494+K499+K504+K511+K517+K523+K529+K533+K540</f>
        <v>0</v>
      </c>
      <c r="L488" s="401">
        <f>L494+L499+L504+L511+L517+L523+L529+L533+L540</f>
        <v>1017.6425399999999</v>
      </c>
      <c r="M488" s="401">
        <f>M494+M499+M504+M511+M517+M523+M529+M533+M540+M545</f>
        <v>1017.6425399999999</v>
      </c>
      <c r="N488" s="633"/>
      <c r="O488" s="83"/>
      <c r="P488" s="84"/>
      <c r="Q488" s="84"/>
      <c r="R488" s="84"/>
      <c r="S488" s="84"/>
      <c r="T488" s="84"/>
      <c r="U488" s="84"/>
      <c r="V488" s="84"/>
      <c r="W488" s="84"/>
      <c r="X488" s="84"/>
      <c r="Y488" s="84"/>
      <c r="Z488" s="84"/>
      <c r="AA488" s="84"/>
      <c r="AB488" s="84"/>
      <c r="AC488" s="84"/>
      <c r="AD488" s="84"/>
      <c r="AE488" s="84"/>
      <c r="AF488" s="84"/>
      <c r="AG488" s="136"/>
      <c r="AH488" s="100"/>
      <c r="AL488" s="51"/>
      <c r="AM488" s="53">
        <f t="shared" si="54"/>
        <v>100</v>
      </c>
    </row>
    <row r="489" spans="1:39" ht="12.75" customHeight="1" hidden="1">
      <c r="A489" s="420"/>
      <c r="B489" s="421"/>
      <c r="C489" s="624" t="s">
        <v>39</v>
      </c>
      <c r="D489" s="624"/>
      <c r="E489" s="398">
        <f>SUM(I489:K489)</f>
        <v>0</v>
      </c>
      <c r="F489" s="399"/>
      <c r="G489" s="172"/>
      <c r="H489" s="400"/>
      <c r="I489" s="401"/>
      <c r="J489" s="401"/>
      <c r="K489" s="401"/>
      <c r="L489" s="401"/>
      <c r="M489" s="401"/>
      <c r="N489" s="431"/>
      <c r="O489" s="83"/>
      <c r="P489" s="84"/>
      <c r="Q489" s="84"/>
      <c r="R489" s="84"/>
      <c r="S489" s="84"/>
      <c r="T489" s="84"/>
      <c r="U489" s="84"/>
      <c r="V489" s="84"/>
      <c r="W489" s="84"/>
      <c r="X489" s="84"/>
      <c r="Y489" s="84"/>
      <c r="Z489" s="84"/>
      <c r="AA489" s="84"/>
      <c r="AB489" s="84"/>
      <c r="AC489" s="84"/>
      <c r="AD489" s="84"/>
      <c r="AE489" s="84"/>
      <c r="AF489" s="84"/>
      <c r="AG489" s="136"/>
      <c r="AH489" s="100"/>
      <c r="AL489" s="51"/>
      <c r="AM489" s="53" t="e">
        <f t="shared" si="54"/>
        <v>#DIV/0!</v>
      </c>
    </row>
    <row r="490" spans="1:39" ht="12.75" customHeight="1" hidden="1">
      <c r="A490" s="420"/>
      <c r="B490" s="421"/>
      <c r="C490" s="624" t="s">
        <v>40</v>
      </c>
      <c r="D490" s="624"/>
      <c r="E490" s="398">
        <f>SUM(I490:K490)</f>
        <v>0</v>
      </c>
      <c r="F490" s="399"/>
      <c r="G490" s="172"/>
      <c r="H490" s="400"/>
      <c r="I490" s="401"/>
      <c r="J490" s="401"/>
      <c r="K490" s="401"/>
      <c r="L490" s="401"/>
      <c r="M490" s="401"/>
      <c r="N490" s="418"/>
      <c r="O490" s="115"/>
      <c r="P490" s="126"/>
      <c r="Q490" s="126"/>
      <c r="R490" s="126"/>
      <c r="S490" s="126"/>
      <c r="T490" s="126"/>
      <c r="U490" s="126"/>
      <c r="V490" s="126"/>
      <c r="W490" s="126"/>
      <c r="X490" s="126"/>
      <c r="Y490" s="126"/>
      <c r="Z490" s="126"/>
      <c r="AA490" s="126"/>
      <c r="AB490" s="126"/>
      <c r="AC490" s="126"/>
      <c r="AD490" s="126"/>
      <c r="AE490" s="126"/>
      <c r="AF490" s="126"/>
      <c r="AG490" s="136"/>
      <c r="AH490" s="100"/>
      <c r="AL490" s="51"/>
      <c r="AM490" s="53" t="e">
        <f t="shared" si="54"/>
        <v>#DIV/0!</v>
      </c>
    </row>
    <row r="491" spans="1:39" ht="12.75" customHeight="1">
      <c r="A491" s="629"/>
      <c r="B491" s="631" t="s">
        <v>1035</v>
      </c>
      <c r="C491" s="624" t="s">
        <v>1025</v>
      </c>
      <c r="D491" s="624"/>
      <c r="E491" s="398"/>
      <c r="F491" s="399"/>
      <c r="G491" s="172"/>
      <c r="H491" s="400">
        <f>H493+H494</f>
        <v>20944.24121</v>
      </c>
      <c r="I491" s="401">
        <f>SUM(I492:I494)</f>
        <v>136964.33293</v>
      </c>
      <c r="J491" s="401">
        <f>SUM(J492:J494)</f>
        <v>0</v>
      </c>
      <c r="K491" s="401">
        <f>SUM(K492:K494)</f>
        <v>0</v>
      </c>
      <c r="L491" s="401">
        <f>SUM(L492:L494)</f>
        <v>136945.57767</v>
      </c>
      <c r="M491" s="401">
        <f>SUM(M492:M494)</f>
        <v>136945.57767</v>
      </c>
      <c r="N491" s="425"/>
      <c r="O491" s="95"/>
      <c r="P491" s="96"/>
      <c r="Q491" s="96"/>
      <c r="R491" s="96"/>
      <c r="S491" s="96"/>
      <c r="T491" s="96"/>
      <c r="U491" s="96"/>
      <c r="V491" s="96"/>
      <c r="W491" s="96"/>
      <c r="X491" s="96"/>
      <c r="Y491" s="96"/>
      <c r="Z491" s="96"/>
      <c r="AA491" s="96"/>
      <c r="AB491" s="96"/>
      <c r="AC491" s="96"/>
      <c r="AD491" s="96"/>
      <c r="AE491" s="96"/>
      <c r="AF491" s="138"/>
      <c r="AG491" s="133"/>
      <c r="AH491" s="100"/>
      <c r="AL491" s="51"/>
      <c r="AM491" s="53"/>
    </row>
    <row r="492" spans="1:39" ht="12.75" customHeight="1">
      <c r="A492" s="629"/>
      <c r="B492" s="631"/>
      <c r="C492" s="624" t="s">
        <v>1026</v>
      </c>
      <c r="D492" s="624"/>
      <c r="E492" s="398"/>
      <c r="F492" s="399"/>
      <c r="G492" s="172"/>
      <c r="H492" s="400">
        <v>0</v>
      </c>
      <c r="I492" s="401">
        <v>38620.200000000004</v>
      </c>
      <c r="J492" s="401"/>
      <c r="K492" s="401"/>
      <c r="L492" s="401">
        <v>38620.200000000004</v>
      </c>
      <c r="M492" s="401">
        <v>38620.200000000004</v>
      </c>
      <c r="N492" s="425"/>
      <c r="O492" s="95"/>
      <c r="P492" s="96"/>
      <c r="Q492" s="96"/>
      <c r="R492" s="96"/>
      <c r="S492" s="96"/>
      <c r="T492" s="96"/>
      <c r="U492" s="96"/>
      <c r="V492" s="96"/>
      <c r="W492" s="96"/>
      <c r="X492" s="96"/>
      <c r="Y492" s="96"/>
      <c r="Z492" s="96"/>
      <c r="AA492" s="96"/>
      <c r="AB492" s="96"/>
      <c r="AC492" s="96"/>
      <c r="AD492" s="96"/>
      <c r="AE492" s="96"/>
      <c r="AF492" s="138"/>
      <c r="AG492" s="133"/>
      <c r="AH492" s="100"/>
      <c r="AL492" s="51"/>
      <c r="AM492" s="53">
        <f t="shared" si="54"/>
        <v>100</v>
      </c>
    </row>
    <row r="493" spans="1:39" ht="12" customHeight="1">
      <c r="A493" s="629"/>
      <c r="B493" s="631"/>
      <c r="C493" s="624" t="s">
        <v>1027</v>
      </c>
      <c r="D493" s="624"/>
      <c r="E493" s="398"/>
      <c r="F493" s="399">
        <v>812</v>
      </c>
      <c r="G493" s="172" t="s">
        <v>1032</v>
      </c>
      <c r="H493" s="400">
        <v>20839.52</v>
      </c>
      <c r="I493" s="401">
        <v>97656</v>
      </c>
      <c r="J493" s="401"/>
      <c r="K493" s="401"/>
      <c r="L493" s="401">
        <v>97637.24474</v>
      </c>
      <c r="M493" s="401">
        <f>L493</f>
        <v>97637.24474</v>
      </c>
      <c r="N493" s="425"/>
      <c r="O493" s="95"/>
      <c r="P493" s="96"/>
      <c r="Q493" s="96"/>
      <c r="R493" s="96"/>
      <c r="S493" s="96"/>
      <c r="T493" s="96"/>
      <c r="U493" s="96"/>
      <c r="V493" s="96"/>
      <c r="W493" s="96"/>
      <c r="X493" s="96"/>
      <c r="Y493" s="96"/>
      <c r="Z493" s="96"/>
      <c r="AA493" s="96"/>
      <c r="AB493" s="96"/>
      <c r="AC493" s="96"/>
      <c r="AD493" s="96"/>
      <c r="AE493" s="96"/>
      <c r="AF493" s="138"/>
      <c r="AG493" s="133"/>
      <c r="AH493" s="100"/>
      <c r="AL493" s="51"/>
      <c r="AM493" s="53">
        <f t="shared" si="54"/>
        <v>99.98079456459408</v>
      </c>
    </row>
    <row r="494" spans="1:39" ht="12.75" customHeight="1">
      <c r="A494" s="629"/>
      <c r="B494" s="631"/>
      <c r="C494" s="624" t="s">
        <v>1028</v>
      </c>
      <c r="D494" s="624"/>
      <c r="E494" s="398"/>
      <c r="F494" s="399"/>
      <c r="G494" s="172"/>
      <c r="H494" s="400">
        <v>104.72121</v>
      </c>
      <c r="I494" s="401">
        <f>L494</f>
        <v>688.13293</v>
      </c>
      <c r="J494" s="401"/>
      <c r="K494" s="401"/>
      <c r="L494" s="401">
        <v>688.13293</v>
      </c>
      <c r="M494" s="401">
        <f>L494</f>
        <v>688.13293</v>
      </c>
      <c r="N494" s="425"/>
      <c r="O494" s="95"/>
      <c r="P494" s="96"/>
      <c r="Q494" s="96"/>
      <c r="R494" s="96"/>
      <c r="S494" s="96"/>
      <c r="T494" s="96"/>
      <c r="U494" s="96"/>
      <c r="V494" s="96"/>
      <c r="W494" s="96"/>
      <c r="X494" s="96"/>
      <c r="Y494" s="96"/>
      <c r="Z494" s="96"/>
      <c r="AA494" s="96"/>
      <c r="AB494" s="96"/>
      <c r="AC494" s="96"/>
      <c r="AD494" s="96"/>
      <c r="AE494" s="96"/>
      <c r="AF494" s="138"/>
      <c r="AG494" s="133"/>
      <c r="AH494" s="100"/>
      <c r="AL494" s="51"/>
      <c r="AM494" s="53">
        <f t="shared" si="54"/>
        <v>100</v>
      </c>
    </row>
    <row r="495" spans="1:39" ht="12.75" customHeight="1" hidden="1">
      <c r="A495" s="420"/>
      <c r="B495" s="421"/>
      <c r="C495" s="406"/>
      <c r="D495" s="406"/>
      <c r="E495" s="398"/>
      <c r="F495" s="399"/>
      <c r="G495" s="172"/>
      <c r="H495" s="400"/>
      <c r="I495" s="401"/>
      <c r="J495" s="401"/>
      <c r="K495" s="401"/>
      <c r="L495" s="401"/>
      <c r="M495" s="401"/>
      <c r="N495" s="445"/>
      <c r="O495" s="95"/>
      <c r="P495" s="96"/>
      <c r="Q495" s="96"/>
      <c r="R495" s="96"/>
      <c r="S495" s="96"/>
      <c r="T495" s="96"/>
      <c r="U495" s="96"/>
      <c r="V495" s="96"/>
      <c r="W495" s="96"/>
      <c r="X495" s="96"/>
      <c r="Y495" s="96"/>
      <c r="Z495" s="96"/>
      <c r="AA495" s="96"/>
      <c r="AB495" s="96"/>
      <c r="AC495" s="96"/>
      <c r="AD495" s="96"/>
      <c r="AE495" s="96"/>
      <c r="AF495" s="138"/>
      <c r="AG495" s="133"/>
      <c r="AH495" s="100"/>
      <c r="AL495" s="51"/>
      <c r="AM495" s="53" t="e">
        <f t="shared" si="54"/>
        <v>#DIV/0!</v>
      </c>
    </row>
    <row r="496" spans="1:39" ht="12.75" customHeight="1" hidden="1">
      <c r="A496" s="420"/>
      <c r="B496" s="421"/>
      <c r="C496" s="624"/>
      <c r="D496" s="624"/>
      <c r="E496" s="398"/>
      <c r="F496" s="399"/>
      <c r="G496" s="172"/>
      <c r="H496" s="400"/>
      <c r="I496" s="401"/>
      <c r="J496" s="401"/>
      <c r="K496" s="401"/>
      <c r="L496" s="401"/>
      <c r="M496" s="401"/>
      <c r="N496" s="425"/>
      <c r="O496" s="95"/>
      <c r="P496" s="96"/>
      <c r="Q496" s="96"/>
      <c r="R496" s="96"/>
      <c r="S496" s="96"/>
      <c r="T496" s="96"/>
      <c r="U496" s="96"/>
      <c r="V496" s="96"/>
      <c r="W496" s="96"/>
      <c r="X496" s="96"/>
      <c r="Y496" s="96"/>
      <c r="Z496" s="96"/>
      <c r="AA496" s="96"/>
      <c r="AB496" s="96"/>
      <c r="AC496" s="96"/>
      <c r="AD496" s="96"/>
      <c r="AE496" s="96"/>
      <c r="AF496" s="138"/>
      <c r="AG496" s="133"/>
      <c r="AH496" s="100"/>
      <c r="AL496" s="51"/>
      <c r="AM496" s="53" t="e">
        <f t="shared" si="54"/>
        <v>#DIV/0!</v>
      </c>
    </row>
    <row r="497" spans="1:39" ht="12.75" customHeight="1" hidden="1">
      <c r="A497" s="420"/>
      <c r="B497" s="421"/>
      <c r="C497" s="624"/>
      <c r="D497" s="624"/>
      <c r="E497" s="398"/>
      <c r="F497" s="399"/>
      <c r="G497" s="172"/>
      <c r="H497" s="400"/>
      <c r="I497" s="401"/>
      <c r="J497" s="401"/>
      <c r="K497" s="401"/>
      <c r="L497" s="401"/>
      <c r="M497" s="401"/>
      <c r="N497" s="425"/>
      <c r="O497" s="95"/>
      <c r="P497" s="96"/>
      <c r="Q497" s="96"/>
      <c r="R497" s="96"/>
      <c r="S497" s="96"/>
      <c r="T497" s="96"/>
      <c r="U497" s="96"/>
      <c r="V497" s="96"/>
      <c r="W497" s="96"/>
      <c r="X497" s="96"/>
      <c r="Y497" s="96"/>
      <c r="Z497" s="96"/>
      <c r="AA497" s="96"/>
      <c r="AB497" s="96"/>
      <c r="AC497" s="96"/>
      <c r="AD497" s="96"/>
      <c r="AE497" s="96"/>
      <c r="AF497" s="138"/>
      <c r="AG497" s="133"/>
      <c r="AH497" s="100"/>
      <c r="AL497" s="51"/>
      <c r="AM497" s="53" t="e">
        <f t="shared" si="54"/>
        <v>#DIV/0!</v>
      </c>
    </row>
    <row r="498" spans="1:39" ht="12.75" customHeight="1" hidden="1">
      <c r="A498" s="420"/>
      <c r="B498" s="421"/>
      <c r="C498" s="624"/>
      <c r="D498" s="624"/>
      <c r="E498" s="398"/>
      <c r="F498" s="399"/>
      <c r="G498" s="172"/>
      <c r="H498" s="400"/>
      <c r="I498" s="401"/>
      <c r="J498" s="401"/>
      <c r="K498" s="401"/>
      <c r="L498" s="401"/>
      <c r="M498" s="401"/>
      <c r="N498" s="425"/>
      <c r="O498" s="95"/>
      <c r="P498" s="96"/>
      <c r="Q498" s="96"/>
      <c r="R498" s="96"/>
      <c r="S498" s="96"/>
      <c r="T498" s="96"/>
      <c r="U498" s="96"/>
      <c r="V498" s="96"/>
      <c r="W498" s="96"/>
      <c r="X498" s="96"/>
      <c r="Y498" s="96"/>
      <c r="Z498" s="96"/>
      <c r="AA498" s="96"/>
      <c r="AB498" s="96"/>
      <c r="AC498" s="96"/>
      <c r="AD498" s="96"/>
      <c r="AE498" s="96"/>
      <c r="AF498" s="138"/>
      <c r="AG498" s="133"/>
      <c r="AH498" s="100"/>
      <c r="AL498" s="51"/>
      <c r="AM498" s="53" t="e">
        <f t="shared" si="54"/>
        <v>#DIV/0!</v>
      </c>
    </row>
    <row r="499" spans="1:39" ht="12.75" customHeight="1" hidden="1">
      <c r="A499" s="420"/>
      <c r="B499" s="421"/>
      <c r="C499" s="624"/>
      <c r="D499" s="624"/>
      <c r="E499" s="398"/>
      <c r="F499" s="399"/>
      <c r="G499" s="172"/>
      <c r="H499" s="400"/>
      <c r="I499" s="401"/>
      <c r="J499" s="401"/>
      <c r="K499" s="401"/>
      <c r="L499" s="401"/>
      <c r="M499" s="401"/>
      <c r="N499" s="419"/>
      <c r="O499" s="95"/>
      <c r="P499" s="96"/>
      <c r="Q499" s="96"/>
      <c r="R499" s="96"/>
      <c r="S499" s="96"/>
      <c r="T499" s="96"/>
      <c r="U499" s="96"/>
      <c r="V499" s="96"/>
      <c r="W499" s="96"/>
      <c r="X499" s="96"/>
      <c r="Y499" s="96"/>
      <c r="Z499" s="96"/>
      <c r="AA499" s="96"/>
      <c r="AB499" s="96"/>
      <c r="AC499" s="96"/>
      <c r="AD499" s="96"/>
      <c r="AE499" s="96"/>
      <c r="AF499" s="138"/>
      <c r="AG499" s="133"/>
      <c r="AH499" s="100"/>
      <c r="AL499" s="51"/>
      <c r="AM499" s="53" t="e">
        <f t="shared" si="54"/>
        <v>#DIV/0!</v>
      </c>
    </row>
    <row r="500" spans="1:39" ht="12.75" customHeight="1" hidden="1">
      <c r="A500" s="420"/>
      <c r="B500" s="421"/>
      <c r="C500" s="406"/>
      <c r="D500" s="427"/>
      <c r="E500" s="398"/>
      <c r="F500" s="399"/>
      <c r="G500" s="172"/>
      <c r="H500" s="400"/>
      <c r="I500" s="401"/>
      <c r="J500" s="401"/>
      <c r="K500" s="401"/>
      <c r="L500" s="397"/>
      <c r="M500" s="397"/>
      <c r="N500" s="411"/>
      <c r="O500" s="95"/>
      <c r="P500" s="96"/>
      <c r="Q500" s="96"/>
      <c r="R500" s="96"/>
      <c r="S500" s="96"/>
      <c r="T500" s="96"/>
      <c r="U500" s="96"/>
      <c r="V500" s="96"/>
      <c r="W500" s="96"/>
      <c r="X500" s="96"/>
      <c r="Y500" s="96"/>
      <c r="Z500" s="96"/>
      <c r="AA500" s="96"/>
      <c r="AB500" s="96"/>
      <c r="AC500" s="96"/>
      <c r="AD500" s="96"/>
      <c r="AE500" s="96"/>
      <c r="AF500" s="138"/>
      <c r="AG500" s="133"/>
      <c r="AH500" s="100"/>
      <c r="AL500" s="51"/>
      <c r="AM500" s="53" t="e">
        <f t="shared" si="54"/>
        <v>#DIV/0!</v>
      </c>
    </row>
    <row r="501" spans="1:39" ht="12.75" customHeight="1">
      <c r="A501" s="629"/>
      <c r="B501" s="631" t="s">
        <v>1036</v>
      </c>
      <c r="C501" s="624" t="s">
        <v>1025</v>
      </c>
      <c r="D501" s="624"/>
      <c r="E501" s="398"/>
      <c r="F501" s="399"/>
      <c r="G501" s="172"/>
      <c r="H501" s="400">
        <f>H503</f>
        <v>23000</v>
      </c>
      <c r="I501" s="401">
        <f>SUM(I502:I504)</f>
        <v>12200</v>
      </c>
      <c r="J501" s="401">
        <f>SUM(J502:J504)</f>
        <v>0</v>
      </c>
      <c r="K501" s="401">
        <f>SUM(K502:K504)</f>
        <v>0</v>
      </c>
      <c r="L501" s="401">
        <f>SUM(L502:L504)</f>
        <v>12154.19645</v>
      </c>
      <c r="M501" s="401">
        <f>SUM(M502:M504)</f>
        <v>12154.19645</v>
      </c>
      <c r="N501" s="425"/>
      <c r="O501" s="95"/>
      <c r="P501" s="96"/>
      <c r="Q501" s="96"/>
      <c r="R501" s="96"/>
      <c r="S501" s="96"/>
      <c r="T501" s="96"/>
      <c r="U501" s="96"/>
      <c r="V501" s="96"/>
      <c r="W501" s="96"/>
      <c r="X501" s="96"/>
      <c r="Y501" s="96"/>
      <c r="Z501" s="96"/>
      <c r="AA501" s="96"/>
      <c r="AB501" s="96"/>
      <c r="AC501" s="96"/>
      <c r="AD501" s="96"/>
      <c r="AE501" s="96"/>
      <c r="AF501" s="138"/>
      <c r="AG501" s="133"/>
      <c r="AH501" s="100"/>
      <c r="AL501" s="51"/>
      <c r="AM501" s="53"/>
    </row>
    <row r="502" spans="1:39" ht="12.75" customHeight="1">
      <c r="A502" s="629"/>
      <c r="B502" s="631"/>
      <c r="C502" s="624" t="s">
        <v>1026</v>
      </c>
      <c r="D502" s="624"/>
      <c r="E502" s="398"/>
      <c r="F502" s="399"/>
      <c r="G502" s="172"/>
      <c r="H502" s="400">
        <v>0</v>
      </c>
      <c r="I502" s="401">
        <v>0</v>
      </c>
      <c r="J502" s="401"/>
      <c r="K502" s="401"/>
      <c r="L502" s="401">
        <v>0</v>
      </c>
      <c r="M502" s="401">
        <v>0</v>
      </c>
      <c r="N502" s="425"/>
      <c r="O502" s="95"/>
      <c r="P502" s="96"/>
      <c r="Q502" s="96"/>
      <c r="R502" s="96"/>
      <c r="S502" s="96"/>
      <c r="T502" s="96"/>
      <c r="U502" s="96"/>
      <c r="V502" s="96"/>
      <c r="W502" s="96"/>
      <c r="X502" s="96"/>
      <c r="Y502" s="96"/>
      <c r="Z502" s="96"/>
      <c r="AA502" s="96"/>
      <c r="AB502" s="96"/>
      <c r="AC502" s="96"/>
      <c r="AD502" s="96"/>
      <c r="AE502" s="96"/>
      <c r="AF502" s="138"/>
      <c r="AG502" s="133"/>
      <c r="AH502" s="100"/>
      <c r="AL502" s="51"/>
      <c r="AM502" s="53"/>
    </row>
    <row r="503" spans="1:39" ht="12.75" customHeight="1">
      <c r="A503" s="629"/>
      <c r="B503" s="631"/>
      <c r="C503" s="624" t="s">
        <v>1027</v>
      </c>
      <c r="D503" s="624"/>
      <c r="E503" s="398"/>
      <c r="F503" s="399">
        <v>812</v>
      </c>
      <c r="G503" s="172" t="s">
        <v>1032</v>
      </c>
      <c r="H503" s="400">
        <v>23000</v>
      </c>
      <c r="I503" s="401">
        <v>12200</v>
      </c>
      <c r="J503" s="401"/>
      <c r="K503" s="401"/>
      <c r="L503" s="401">
        <v>12154.19645</v>
      </c>
      <c r="M503" s="401">
        <f>L503</f>
        <v>12154.19645</v>
      </c>
      <c r="N503" s="425"/>
      <c r="O503" s="95"/>
      <c r="P503" s="96"/>
      <c r="Q503" s="96"/>
      <c r="R503" s="96"/>
      <c r="S503" s="96"/>
      <c r="T503" s="96"/>
      <c r="U503" s="96"/>
      <c r="V503" s="96"/>
      <c r="W503" s="96"/>
      <c r="X503" s="96"/>
      <c r="Y503" s="96"/>
      <c r="Z503" s="96"/>
      <c r="AA503" s="96"/>
      <c r="AB503" s="96"/>
      <c r="AC503" s="96"/>
      <c r="AD503" s="96"/>
      <c r="AE503" s="96"/>
      <c r="AF503" s="138"/>
      <c r="AG503" s="133"/>
      <c r="AH503" s="100"/>
      <c r="AL503" s="51"/>
      <c r="AM503" s="53">
        <f t="shared" si="54"/>
        <v>99.62456106557377</v>
      </c>
    </row>
    <row r="504" spans="1:39" ht="12.75" customHeight="1">
      <c r="A504" s="629"/>
      <c r="B504" s="631"/>
      <c r="C504" s="624" t="s">
        <v>1028</v>
      </c>
      <c r="D504" s="624"/>
      <c r="E504" s="398"/>
      <c r="F504" s="399"/>
      <c r="G504" s="172"/>
      <c r="H504" s="400">
        <v>0</v>
      </c>
      <c r="I504" s="401">
        <v>0</v>
      </c>
      <c r="J504" s="401"/>
      <c r="K504" s="401"/>
      <c r="L504" s="401">
        <v>0</v>
      </c>
      <c r="M504" s="401">
        <v>0</v>
      </c>
      <c r="N504" s="419"/>
      <c r="O504" s="95"/>
      <c r="P504" s="96"/>
      <c r="Q504" s="96"/>
      <c r="R504" s="96"/>
      <c r="S504" s="96"/>
      <c r="T504" s="96"/>
      <c r="U504" s="96"/>
      <c r="V504" s="96"/>
      <c r="W504" s="96"/>
      <c r="X504" s="96"/>
      <c r="Y504" s="96"/>
      <c r="Z504" s="96"/>
      <c r="AA504" s="96"/>
      <c r="AB504" s="96"/>
      <c r="AC504" s="96"/>
      <c r="AD504" s="96"/>
      <c r="AE504" s="96"/>
      <c r="AF504" s="138"/>
      <c r="AG504" s="133"/>
      <c r="AH504" s="100"/>
      <c r="AL504" s="51"/>
      <c r="AM504" s="53"/>
    </row>
    <row r="505" spans="1:39" ht="12.75" customHeight="1" hidden="1">
      <c r="A505" s="420"/>
      <c r="B505" s="421"/>
      <c r="C505" s="406"/>
      <c r="D505" s="427" t="s">
        <v>297</v>
      </c>
      <c r="E505" s="398"/>
      <c r="F505" s="399"/>
      <c r="G505" s="172"/>
      <c r="H505" s="400"/>
      <c r="I505" s="401" t="s">
        <v>34</v>
      </c>
      <c r="J505" s="401" t="s">
        <v>34</v>
      </c>
      <c r="K505" s="401" t="s">
        <v>34</v>
      </c>
      <c r="L505" s="397" t="s">
        <v>34</v>
      </c>
      <c r="M505" s="397" t="s">
        <v>34</v>
      </c>
      <c r="N505" s="411"/>
      <c r="O505" s="95"/>
      <c r="P505" s="96"/>
      <c r="Q505" s="96"/>
      <c r="R505" s="96"/>
      <c r="S505" s="96"/>
      <c r="T505" s="96"/>
      <c r="U505" s="96"/>
      <c r="V505" s="96"/>
      <c r="W505" s="96"/>
      <c r="X505" s="96"/>
      <c r="Y505" s="96"/>
      <c r="Z505" s="96"/>
      <c r="AA505" s="96"/>
      <c r="AB505" s="96"/>
      <c r="AC505" s="96"/>
      <c r="AD505" s="96"/>
      <c r="AE505" s="96"/>
      <c r="AF505" s="138"/>
      <c r="AG505" s="133"/>
      <c r="AH505" s="100"/>
      <c r="AL505" s="51"/>
      <c r="AM505" s="53" t="e">
        <f t="shared" si="54"/>
        <v>#VALUE!</v>
      </c>
    </row>
    <row r="506" spans="1:39" ht="12.75" customHeight="1" hidden="1">
      <c r="A506" s="420"/>
      <c r="B506" s="421"/>
      <c r="C506" s="406"/>
      <c r="D506" s="427" t="s">
        <v>299</v>
      </c>
      <c r="E506" s="398"/>
      <c r="F506" s="399"/>
      <c r="G506" s="172"/>
      <c r="H506" s="400"/>
      <c r="I506" s="401" t="s">
        <v>34</v>
      </c>
      <c r="J506" s="401" t="s">
        <v>34</v>
      </c>
      <c r="K506" s="401" t="s">
        <v>34</v>
      </c>
      <c r="L506" s="397" t="s">
        <v>34</v>
      </c>
      <c r="M506" s="397" t="s">
        <v>34</v>
      </c>
      <c r="N506" s="411"/>
      <c r="O506" s="95"/>
      <c r="P506" s="96"/>
      <c r="Q506" s="96"/>
      <c r="R506" s="96"/>
      <c r="S506" s="96"/>
      <c r="T506" s="96"/>
      <c r="U506" s="96"/>
      <c r="V506" s="96"/>
      <c r="W506" s="96"/>
      <c r="X506" s="96"/>
      <c r="Y506" s="96"/>
      <c r="Z506" s="96"/>
      <c r="AA506" s="96"/>
      <c r="AB506" s="96"/>
      <c r="AC506" s="96"/>
      <c r="AD506" s="96"/>
      <c r="AE506" s="96"/>
      <c r="AF506" s="138"/>
      <c r="AG506" s="133"/>
      <c r="AH506" s="100"/>
      <c r="AL506" s="51"/>
      <c r="AM506" s="53" t="e">
        <f t="shared" si="54"/>
        <v>#VALUE!</v>
      </c>
    </row>
    <row r="507" spans="1:39" ht="12.75" customHeight="1">
      <c r="A507" s="629"/>
      <c r="B507" s="631" t="s">
        <v>1037</v>
      </c>
      <c r="C507" s="624" t="s">
        <v>1025</v>
      </c>
      <c r="D507" s="624"/>
      <c r="E507" s="398"/>
      <c r="F507" s="399"/>
      <c r="G507" s="172"/>
      <c r="H507" s="400">
        <f>H510+H511</f>
        <v>60301.50754</v>
      </c>
      <c r="I507" s="401">
        <f>SUM(I508:I511)</f>
        <v>976.534</v>
      </c>
      <c r="J507" s="401">
        <f>SUM(J508:J511)</f>
        <v>0</v>
      </c>
      <c r="K507" s="401">
        <f>SUM(K508:K511)</f>
        <v>0</v>
      </c>
      <c r="L507" s="401">
        <f>SUM(L508:L511)</f>
        <v>976.534</v>
      </c>
      <c r="M507" s="401">
        <f>SUM(M508:M511)</f>
        <v>976.534</v>
      </c>
      <c r="N507" s="425"/>
      <c r="O507" s="95"/>
      <c r="P507" s="96"/>
      <c r="Q507" s="96"/>
      <c r="R507" s="96"/>
      <c r="S507" s="96"/>
      <c r="T507" s="96"/>
      <c r="U507" s="96"/>
      <c r="V507" s="96"/>
      <c r="W507" s="96"/>
      <c r="X507" s="96"/>
      <c r="Y507" s="96"/>
      <c r="Z507" s="96"/>
      <c r="AA507" s="96"/>
      <c r="AB507" s="96"/>
      <c r="AC507" s="96"/>
      <c r="AD507" s="96"/>
      <c r="AE507" s="96"/>
      <c r="AF507" s="138"/>
      <c r="AG507" s="133"/>
      <c r="AH507" s="100"/>
      <c r="AL507" s="51"/>
      <c r="AM507" s="53"/>
    </row>
    <row r="508" spans="1:39" ht="12.75" customHeight="1" hidden="1">
      <c r="A508" s="629"/>
      <c r="B508" s="631"/>
      <c r="C508" s="624" t="s">
        <v>28</v>
      </c>
      <c r="D508" s="624"/>
      <c r="E508" s="398"/>
      <c r="F508" s="399"/>
      <c r="G508" s="172"/>
      <c r="H508" s="400"/>
      <c r="I508" s="401"/>
      <c r="J508" s="401"/>
      <c r="K508" s="401"/>
      <c r="L508" s="401"/>
      <c r="M508" s="401"/>
      <c r="N508" s="425"/>
      <c r="O508" s="95"/>
      <c r="P508" s="96"/>
      <c r="Q508" s="96"/>
      <c r="R508" s="96"/>
      <c r="S508" s="96"/>
      <c r="T508" s="96"/>
      <c r="U508" s="96"/>
      <c r="V508" s="96"/>
      <c r="W508" s="96"/>
      <c r="X508" s="96"/>
      <c r="Y508" s="96"/>
      <c r="Z508" s="96"/>
      <c r="AA508" s="96"/>
      <c r="AB508" s="96"/>
      <c r="AC508" s="96"/>
      <c r="AD508" s="96"/>
      <c r="AE508" s="96"/>
      <c r="AF508" s="138"/>
      <c r="AG508" s="133"/>
      <c r="AH508" s="100"/>
      <c r="AL508" s="51"/>
      <c r="AM508" s="53" t="e">
        <f t="shared" si="54"/>
        <v>#DIV/0!</v>
      </c>
    </row>
    <row r="509" spans="1:39" ht="12.75" customHeight="1">
      <c r="A509" s="629"/>
      <c r="B509" s="631"/>
      <c r="C509" s="624" t="s">
        <v>1026</v>
      </c>
      <c r="D509" s="624"/>
      <c r="E509" s="398"/>
      <c r="F509" s="399"/>
      <c r="G509" s="172"/>
      <c r="H509" s="400">
        <v>0</v>
      </c>
      <c r="I509" s="401">
        <v>0</v>
      </c>
      <c r="J509" s="401"/>
      <c r="K509" s="401"/>
      <c r="L509" s="401">
        <v>0</v>
      </c>
      <c r="M509" s="401">
        <v>0</v>
      </c>
      <c r="N509" s="425"/>
      <c r="O509" s="95"/>
      <c r="P509" s="96"/>
      <c r="Q509" s="96"/>
      <c r="R509" s="96"/>
      <c r="S509" s="96"/>
      <c r="T509" s="96"/>
      <c r="U509" s="96"/>
      <c r="V509" s="96"/>
      <c r="W509" s="96"/>
      <c r="X509" s="96"/>
      <c r="Y509" s="96"/>
      <c r="Z509" s="96"/>
      <c r="AA509" s="96"/>
      <c r="AB509" s="96"/>
      <c r="AC509" s="96"/>
      <c r="AD509" s="96"/>
      <c r="AE509" s="96"/>
      <c r="AF509" s="138"/>
      <c r="AG509" s="133"/>
      <c r="AH509" s="100"/>
      <c r="AL509" s="51"/>
      <c r="AM509" s="53"/>
    </row>
    <row r="510" spans="1:39" ht="12.75" customHeight="1">
      <c r="A510" s="629"/>
      <c r="B510" s="631"/>
      <c r="C510" s="624" t="s">
        <v>1027</v>
      </c>
      <c r="D510" s="624"/>
      <c r="E510" s="398"/>
      <c r="F510" s="399">
        <v>812</v>
      </c>
      <c r="G510" s="172" t="s">
        <v>1032</v>
      </c>
      <c r="H510" s="400">
        <v>60000</v>
      </c>
      <c r="I510" s="401">
        <v>971.65133</v>
      </c>
      <c r="J510" s="401"/>
      <c r="K510" s="401"/>
      <c r="L510" s="401">
        <v>971.65133</v>
      </c>
      <c r="M510" s="401">
        <v>971.65133</v>
      </c>
      <c r="N510" s="425"/>
      <c r="O510" s="95"/>
      <c r="P510" s="96"/>
      <c r="Q510" s="96"/>
      <c r="R510" s="96"/>
      <c r="S510" s="96"/>
      <c r="T510" s="96"/>
      <c r="U510" s="96"/>
      <c r="V510" s="96"/>
      <c r="W510" s="96"/>
      <c r="X510" s="96"/>
      <c r="Y510" s="96"/>
      <c r="Z510" s="96"/>
      <c r="AA510" s="96"/>
      <c r="AB510" s="96"/>
      <c r="AC510" s="96"/>
      <c r="AD510" s="96"/>
      <c r="AE510" s="96"/>
      <c r="AF510" s="138"/>
      <c r="AG510" s="133"/>
      <c r="AH510" s="100"/>
      <c r="AL510" s="51"/>
      <c r="AM510" s="53">
        <f t="shared" si="54"/>
        <v>100</v>
      </c>
    </row>
    <row r="511" spans="1:39" ht="12.75" customHeight="1">
      <c r="A511" s="629"/>
      <c r="B511" s="631"/>
      <c r="C511" s="624" t="s">
        <v>1028</v>
      </c>
      <c r="D511" s="624"/>
      <c r="E511" s="398"/>
      <c r="F511" s="399"/>
      <c r="G511" s="172"/>
      <c r="H511" s="400">
        <v>301.50754</v>
      </c>
      <c r="I511" s="401">
        <v>4.88267</v>
      </c>
      <c r="J511" s="401"/>
      <c r="K511" s="401"/>
      <c r="L511" s="401">
        <v>4.88267</v>
      </c>
      <c r="M511" s="401">
        <v>4.88267</v>
      </c>
      <c r="N511" s="425"/>
      <c r="O511" s="95"/>
      <c r="P511" s="96"/>
      <c r="Q511" s="96"/>
      <c r="R511" s="96"/>
      <c r="S511" s="96"/>
      <c r="T511" s="96"/>
      <c r="U511" s="96"/>
      <c r="V511" s="96"/>
      <c r="W511" s="96"/>
      <c r="X511" s="96"/>
      <c r="Y511" s="96"/>
      <c r="Z511" s="96"/>
      <c r="AA511" s="96"/>
      <c r="AB511" s="96"/>
      <c r="AC511" s="96"/>
      <c r="AD511" s="96"/>
      <c r="AE511" s="96"/>
      <c r="AF511" s="138"/>
      <c r="AG511" s="133"/>
      <c r="AH511" s="100"/>
      <c r="AL511" s="51"/>
      <c r="AM511" s="53">
        <f t="shared" si="54"/>
        <v>100</v>
      </c>
    </row>
    <row r="512" spans="1:39" ht="12.75" customHeight="1" hidden="1">
      <c r="A512" s="420"/>
      <c r="B512" s="421"/>
      <c r="C512" s="406"/>
      <c r="D512" s="427" t="s">
        <v>304</v>
      </c>
      <c r="E512" s="398"/>
      <c r="F512" s="399"/>
      <c r="G512" s="172"/>
      <c r="H512" s="400"/>
      <c r="I512" s="401" t="s">
        <v>34</v>
      </c>
      <c r="J512" s="401" t="s">
        <v>34</v>
      </c>
      <c r="K512" s="401" t="s">
        <v>34</v>
      </c>
      <c r="L512" s="397" t="s">
        <v>34</v>
      </c>
      <c r="M512" s="397" t="s">
        <v>34</v>
      </c>
      <c r="N512" s="411"/>
      <c r="O512" s="95"/>
      <c r="P512" s="96"/>
      <c r="Q512" s="96"/>
      <c r="R512" s="96"/>
      <c r="S512" s="96"/>
      <c r="T512" s="96"/>
      <c r="U512" s="96"/>
      <c r="V512" s="96"/>
      <c r="W512" s="96"/>
      <c r="X512" s="96"/>
      <c r="Y512" s="96"/>
      <c r="Z512" s="96"/>
      <c r="AA512" s="96"/>
      <c r="AB512" s="96"/>
      <c r="AC512" s="96"/>
      <c r="AD512" s="96"/>
      <c r="AE512" s="96"/>
      <c r="AF512" s="138"/>
      <c r="AG512" s="143"/>
      <c r="AH512" s="100"/>
      <c r="AL512" s="51"/>
      <c r="AM512" s="53" t="e">
        <f t="shared" si="54"/>
        <v>#VALUE!</v>
      </c>
    </row>
    <row r="513" spans="1:39" ht="12.75" customHeight="1" hidden="1">
      <c r="A513" s="420"/>
      <c r="B513" s="421"/>
      <c r="C513" s="406"/>
      <c r="D513" s="427" t="s">
        <v>305</v>
      </c>
      <c r="E513" s="398"/>
      <c r="F513" s="399"/>
      <c r="G513" s="172"/>
      <c r="H513" s="400"/>
      <c r="I513" s="401" t="s">
        <v>34</v>
      </c>
      <c r="J513" s="401" t="s">
        <v>34</v>
      </c>
      <c r="K513" s="401" t="s">
        <v>34</v>
      </c>
      <c r="L513" s="397" t="s">
        <v>34</v>
      </c>
      <c r="M513" s="397" t="s">
        <v>34</v>
      </c>
      <c r="N513" s="411"/>
      <c r="O513" s="123"/>
      <c r="P513" s="124"/>
      <c r="Q513" s="124"/>
      <c r="R513" s="124"/>
      <c r="S513" s="124"/>
      <c r="T513" s="124"/>
      <c r="U513" s="124"/>
      <c r="V513" s="124"/>
      <c r="W513" s="124"/>
      <c r="X513" s="124"/>
      <c r="Y513" s="124"/>
      <c r="Z513" s="124"/>
      <c r="AA513" s="124"/>
      <c r="AB513" s="124"/>
      <c r="AC513" s="124"/>
      <c r="AD513" s="124"/>
      <c r="AE513" s="124"/>
      <c r="AF513" s="125"/>
      <c r="AG513" s="149"/>
      <c r="AH513" s="100"/>
      <c r="AL513" s="51"/>
      <c r="AM513" s="53" t="e">
        <f t="shared" si="54"/>
        <v>#VALUE!</v>
      </c>
    </row>
    <row r="514" spans="1:39" ht="12.75" customHeight="1">
      <c r="A514" s="629"/>
      <c r="B514" s="631" t="s">
        <v>1038</v>
      </c>
      <c r="C514" s="624" t="s">
        <v>1025</v>
      </c>
      <c r="D514" s="624"/>
      <c r="E514" s="398"/>
      <c r="F514" s="399"/>
      <c r="G514" s="172"/>
      <c r="H514" s="400">
        <f>H516+H517</f>
        <v>120603.01508</v>
      </c>
      <c r="I514" s="401">
        <f>SUM(I515:I517)</f>
        <v>64324.62694</v>
      </c>
      <c r="J514" s="401">
        <f>SUM(J515:J517)</f>
        <v>0</v>
      </c>
      <c r="K514" s="401">
        <f>SUM(K515:K517)</f>
        <v>0</v>
      </c>
      <c r="L514" s="401">
        <f>SUM(L515:L517)</f>
        <v>52344.14929</v>
      </c>
      <c r="M514" s="401">
        <f>SUM(M515:M517)</f>
        <v>52344.14929</v>
      </c>
      <c r="N514" s="425"/>
      <c r="O514" s="95"/>
      <c r="P514" s="96"/>
      <c r="Q514" s="96"/>
      <c r="R514" s="96"/>
      <c r="S514" s="96"/>
      <c r="T514" s="96"/>
      <c r="U514" s="96"/>
      <c r="V514" s="96"/>
      <c r="W514" s="96"/>
      <c r="X514" s="96"/>
      <c r="Y514" s="96"/>
      <c r="Z514" s="96"/>
      <c r="AA514" s="96"/>
      <c r="AB514" s="96"/>
      <c r="AC514" s="96"/>
      <c r="AD514" s="96"/>
      <c r="AE514" s="96"/>
      <c r="AF514" s="138"/>
      <c r="AG514" s="133"/>
      <c r="AH514" s="100"/>
      <c r="AL514" s="51"/>
      <c r="AM514" s="53"/>
    </row>
    <row r="515" spans="1:39" ht="12.75" customHeight="1">
      <c r="A515" s="629"/>
      <c r="B515" s="631"/>
      <c r="C515" s="624" t="s">
        <v>1026</v>
      </c>
      <c r="D515" s="624"/>
      <c r="E515" s="398"/>
      <c r="F515" s="399"/>
      <c r="G515" s="172"/>
      <c r="H515" s="400">
        <v>0</v>
      </c>
      <c r="I515" s="401">
        <v>0</v>
      </c>
      <c r="J515" s="401"/>
      <c r="K515" s="401"/>
      <c r="L515" s="401">
        <v>0</v>
      </c>
      <c r="M515" s="401">
        <v>0</v>
      </c>
      <c r="N515" s="425"/>
      <c r="O515" s="95"/>
      <c r="P515" s="96"/>
      <c r="Q515" s="96"/>
      <c r="R515" s="96"/>
      <c r="S515" s="96"/>
      <c r="T515" s="96"/>
      <c r="U515" s="96"/>
      <c r="V515" s="96"/>
      <c r="W515" s="96"/>
      <c r="X515" s="96"/>
      <c r="Y515" s="96"/>
      <c r="Z515" s="96"/>
      <c r="AA515" s="96"/>
      <c r="AB515" s="96"/>
      <c r="AC515" s="96"/>
      <c r="AD515" s="96"/>
      <c r="AE515" s="96"/>
      <c r="AF515" s="138"/>
      <c r="AG515" s="133"/>
      <c r="AH515" s="100"/>
      <c r="AL515" s="51"/>
      <c r="AM515" s="53"/>
    </row>
    <row r="516" spans="1:39" ht="12.75" customHeight="1">
      <c r="A516" s="629"/>
      <c r="B516" s="631"/>
      <c r="C516" s="624" t="s">
        <v>1027</v>
      </c>
      <c r="D516" s="624"/>
      <c r="E516" s="398"/>
      <c r="F516" s="399">
        <v>812</v>
      </c>
      <c r="G516" s="172" t="s">
        <v>1032</v>
      </c>
      <c r="H516" s="400">
        <v>120000</v>
      </c>
      <c r="I516" s="401">
        <v>64000</v>
      </c>
      <c r="J516" s="401"/>
      <c r="K516" s="401"/>
      <c r="L516" s="401">
        <v>52019.52235</v>
      </c>
      <c r="M516" s="401">
        <v>52019.52235</v>
      </c>
      <c r="N516" s="425"/>
      <c r="O516" s="95"/>
      <c r="P516" s="96"/>
      <c r="Q516" s="96"/>
      <c r="R516" s="96"/>
      <c r="S516" s="96"/>
      <c r="T516" s="96"/>
      <c r="U516" s="96"/>
      <c r="V516" s="96"/>
      <c r="W516" s="96"/>
      <c r="X516" s="96"/>
      <c r="Y516" s="96"/>
      <c r="Z516" s="96"/>
      <c r="AA516" s="96"/>
      <c r="AB516" s="96"/>
      <c r="AC516" s="96"/>
      <c r="AD516" s="96"/>
      <c r="AE516" s="96"/>
      <c r="AF516" s="138"/>
      <c r="AG516" s="133"/>
      <c r="AH516" s="100"/>
      <c r="AL516" s="51"/>
      <c r="AM516" s="53">
        <f t="shared" si="54"/>
        <v>81.28050367187501</v>
      </c>
    </row>
    <row r="517" spans="1:39" ht="12.75" customHeight="1">
      <c r="A517" s="629"/>
      <c r="B517" s="631"/>
      <c r="C517" s="624" t="s">
        <v>1028</v>
      </c>
      <c r="D517" s="624"/>
      <c r="E517" s="398"/>
      <c r="F517" s="399"/>
      <c r="G517" s="172"/>
      <c r="H517" s="400">
        <v>603.01508</v>
      </c>
      <c r="I517" s="401">
        <f>L517</f>
        <v>324.62694</v>
      </c>
      <c r="J517" s="401"/>
      <c r="K517" s="401"/>
      <c r="L517" s="401">
        <v>324.62694</v>
      </c>
      <c r="M517" s="401">
        <f>L517</f>
        <v>324.62694</v>
      </c>
      <c r="N517" s="419"/>
      <c r="O517" s="95"/>
      <c r="P517" s="96"/>
      <c r="Q517" s="96"/>
      <c r="R517" s="96"/>
      <c r="S517" s="96"/>
      <c r="T517" s="96"/>
      <c r="U517" s="96"/>
      <c r="V517" s="96"/>
      <c r="W517" s="96"/>
      <c r="X517" s="96"/>
      <c r="Y517" s="96"/>
      <c r="Z517" s="96"/>
      <c r="AA517" s="96"/>
      <c r="AB517" s="96"/>
      <c r="AC517" s="96"/>
      <c r="AD517" s="96"/>
      <c r="AE517" s="96"/>
      <c r="AF517" s="138"/>
      <c r="AG517" s="133"/>
      <c r="AH517" s="100"/>
      <c r="AL517" s="51"/>
      <c r="AM517" s="53">
        <f t="shared" si="54"/>
        <v>100</v>
      </c>
    </row>
    <row r="518" spans="1:39" ht="12.75" customHeight="1" hidden="1">
      <c r="A518" s="420"/>
      <c r="B518" s="421"/>
      <c r="C518" s="406"/>
      <c r="D518" s="427" t="s">
        <v>311</v>
      </c>
      <c r="E518" s="398"/>
      <c r="F518" s="399"/>
      <c r="G518" s="172"/>
      <c r="H518" s="400"/>
      <c r="I518" s="401" t="s">
        <v>34</v>
      </c>
      <c r="J518" s="401" t="s">
        <v>34</v>
      </c>
      <c r="K518" s="401" t="s">
        <v>34</v>
      </c>
      <c r="L518" s="397" t="s">
        <v>34</v>
      </c>
      <c r="M518" s="397" t="s">
        <v>34</v>
      </c>
      <c r="N518" s="445"/>
      <c r="O518" s="95"/>
      <c r="P518" s="96"/>
      <c r="Q518" s="96"/>
      <c r="R518" s="96"/>
      <c r="S518" s="96"/>
      <c r="T518" s="96"/>
      <c r="U518" s="96"/>
      <c r="V518" s="96"/>
      <c r="W518" s="96"/>
      <c r="X518" s="96"/>
      <c r="Y518" s="96"/>
      <c r="Z518" s="96"/>
      <c r="AA518" s="96"/>
      <c r="AB518" s="96"/>
      <c r="AC518" s="96"/>
      <c r="AD518" s="96"/>
      <c r="AE518" s="96"/>
      <c r="AF518" s="138"/>
      <c r="AG518" s="133"/>
      <c r="AH518" s="100"/>
      <c r="AL518" s="51"/>
      <c r="AM518" s="53" t="e">
        <f>(M518/I518)*100</f>
        <v>#VALUE!</v>
      </c>
    </row>
    <row r="519" spans="1:39" ht="12.75" customHeight="1" hidden="1">
      <c r="A519" s="420"/>
      <c r="B519" s="421"/>
      <c r="C519" s="406"/>
      <c r="D519" s="427" t="s">
        <v>312</v>
      </c>
      <c r="E519" s="398"/>
      <c r="F519" s="399"/>
      <c r="G519" s="172"/>
      <c r="H519" s="400"/>
      <c r="I519" s="401" t="s">
        <v>34</v>
      </c>
      <c r="J519" s="401" t="s">
        <v>34</v>
      </c>
      <c r="K519" s="401" t="s">
        <v>34</v>
      </c>
      <c r="L519" s="397" t="s">
        <v>34</v>
      </c>
      <c r="M519" s="397" t="s">
        <v>34</v>
      </c>
      <c r="N519" s="411"/>
      <c r="O519" s="95"/>
      <c r="P519" s="96"/>
      <c r="Q519" s="96"/>
      <c r="R519" s="96"/>
      <c r="S519" s="96"/>
      <c r="T519" s="96"/>
      <c r="U519" s="96"/>
      <c r="V519" s="96"/>
      <c r="W519" s="96"/>
      <c r="X519" s="96"/>
      <c r="Y519" s="96"/>
      <c r="Z519" s="96"/>
      <c r="AA519" s="96"/>
      <c r="AB519" s="96"/>
      <c r="AC519" s="96"/>
      <c r="AD519" s="96"/>
      <c r="AE519" s="96"/>
      <c r="AF519" s="138"/>
      <c r="AG519" s="133"/>
      <c r="AH519" s="100"/>
      <c r="AL519" s="51"/>
      <c r="AM519" s="53" t="e">
        <f>(M519/I519)*100</f>
        <v>#VALUE!</v>
      </c>
    </row>
    <row r="520" spans="1:39" ht="12.75" customHeight="1">
      <c r="A520" s="629"/>
      <c r="B520" s="631" t="s">
        <v>1039</v>
      </c>
      <c r="C520" s="624" t="s">
        <v>1025</v>
      </c>
      <c r="D520" s="624"/>
      <c r="E520" s="398"/>
      <c r="F520" s="399"/>
      <c r="G520" s="172"/>
      <c r="H520" s="400">
        <f>H522</f>
        <v>14180</v>
      </c>
      <c r="I520" s="401">
        <f>SUM(I521:I523)</f>
        <v>0</v>
      </c>
      <c r="J520" s="401">
        <f>SUM(J521:J523)</f>
        <v>0</v>
      </c>
      <c r="K520" s="401">
        <f>SUM(K521:K523)</f>
        <v>0</v>
      </c>
      <c r="L520" s="401">
        <f>SUM(L521:L523)</f>
        <v>0</v>
      </c>
      <c r="M520" s="401">
        <f>SUM(M521:M523)</f>
        <v>0</v>
      </c>
      <c r="N520" s="425"/>
      <c r="O520" s="95"/>
      <c r="P520" s="96"/>
      <c r="Q520" s="96"/>
      <c r="R520" s="96"/>
      <c r="S520" s="96"/>
      <c r="T520" s="96"/>
      <c r="U520" s="96"/>
      <c r="V520" s="96"/>
      <c r="W520" s="96"/>
      <c r="X520" s="96"/>
      <c r="Y520" s="96"/>
      <c r="Z520" s="96"/>
      <c r="AA520" s="96"/>
      <c r="AB520" s="96"/>
      <c r="AC520" s="96"/>
      <c r="AD520" s="96"/>
      <c r="AE520" s="96"/>
      <c r="AF520" s="138"/>
      <c r="AG520" s="133"/>
      <c r="AH520" s="100"/>
      <c r="AL520" s="51"/>
      <c r="AM520" s="53" t="e">
        <f>(M520/I520)*100</f>
        <v>#DIV/0!</v>
      </c>
    </row>
    <row r="521" spans="1:39" ht="12.75" customHeight="1">
      <c r="A521" s="629"/>
      <c r="B521" s="631"/>
      <c r="C521" s="624" t="s">
        <v>1026</v>
      </c>
      <c r="D521" s="624"/>
      <c r="E521" s="398"/>
      <c r="F521" s="399"/>
      <c r="G521" s="172"/>
      <c r="H521" s="400">
        <v>0</v>
      </c>
      <c r="I521" s="401">
        <v>0</v>
      </c>
      <c r="J521" s="401"/>
      <c r="K521" s="401"/>
      <c r="L521" s="401">
        <v>0</v>
      </c>
      <c r="M521" s="401">
        <v>0</v>
      </c>
      <c r="N521" s="425"/>
      <c r="O521" s="95"/>
      <c r="P521" s="96"/>
      <c r="Q521" s="96"/>
      <c r="R521" s="96"/>
      <c r="S521" s="96"/>
      <c r="T521" s="96"/>
      <c r="U521" s="96"/>
      <c r="V521" s="96"/>
      <c r="W521" s="96"/>
      <c r="X521" s="96"/>
      <c r="Y521" s="96"/>
      <c r="Z521" s="96"/>
      <c r="AA521" s="96"/>
      <c r="AB521" s="96"/>
      <c r="AC521" s="96"/>
      <c r="AD521" s="96"/>
      <c r="AE521" s="96"/>
      <c r="AF521" s="138"/>
      <c r="AG521" s="133"/>
      <c r="AH521" s="100"/>
      <c r="AL521" s="51"/>
      <c r="AM521" s="53"/>
    </row>
    <row r="522" spans="1:39" ht="12.75" customHeight="1">
      <c r="A522" s="629"/>
      <c r="B522" s="631"/>
      <c r="C522" s="624" t="s">
        <v>1027</v>
      </c>
      <c r="D522" s="624"/>
      <c r="E522" s="398"/>
      <c r="F522" s="399">
        <v>812</v>
      </c>
      <c r="G522" s="172" t="s">
        <v>1032</v>
      </c>
      <c r="H522" s="400">
        <v>14180</v>
      </c>
      <c r="I522" s="401">
        <v>0</v>
      </c>
      <c r="J522" s="401"/>
      <c r="K522" s="401"/>
      <c r="L522" s="401">
        <v>0</v>
      </c>
      <c r="M522" s="401">
        <v>0</v>
      </c>
      <c r="N522" s="425"/>
      <c r="O522" s="95"/>
      <c r="P522" s="96"/>
      <c r="Q522" s="96"/>
      <c r="R522" s="96"/>
      <c r="S522" s="96"/>
      <c r="T522" s="96"/>
      <c r="U522" s="96"/>
      <c r="V522" s="96"/>
      <c r="W522" s="96"/>
      <c r="X522" s="96"/>
      <c r="Y522" s="96"/>
      <c r="Z522" s="96"/>
      <c r="AA522" s="96"/>
      <c r="AB522" s="96"/>
      <c r="AC522" s="96"/>
      <c r="AD522" s="96"/>
      <c r="AE522" s="96"/>
      <c r="AF522" s="138"/>
      <c r="AG522" s="133"/>
      <c r="AH522" s="100"/>
      <c r="AL522" s="51"/>
      <c r="AM522" s="53" t="e">
        <f>(M522/I522)*100</f>
        <v>#DIV/0!</v>
      </c>
    </row>
    <row r="523" spans="1:39" ht="12.75" customHeight="1">
      <c r="A523" s="629"/>
      <c r="B523" s="631"/>
      <c r="C523" s="624" t="s">
        <v>1028</v>
      </c>
      <c r="D523" s="624"/>
      <c r="E523" s="398"/>
      <c r="F523" s="399"/>
      <c r="G523" s="172"/>
      <c r="H523" s="400">
        <v>0</v>
      </c>
      <c r="I523" s="401">
        <v>0</v>
      </c>
      <c r="J523" s="401"/>
      <c r="K523" s="401"/>
      <c r="L523" s="401">
        <v>0</v>
      </c>
      <c r="M523" s="401">
        <v>0</v>
      </c>
      <c r="N523" s="419"/>
      <c r="O523" s="95"/>
      <c r="P523" s="96"/>
      <c r="Q523" s="96"/>
      <c r="R523" s="96"/>
      <c r="S523" s="96"/>
      <c r="T523" s="96"/>
      <c r="U523" s="96"/>
      <c r="V523" s="96"/>
      <c r="W523" s="96"/>
      <c r="X523" s="96"/>
      <c r="Y523" s="96"/>
      <c r="Z523" s="96"/>
      <c r="AA523" s="96"/>
      <c r="AB523" s="96"/>
      <c r="AC523" s="96"/>
      <c r="AD523" s="96"/>
      <c r="AE523" s="96"/>
      <c r="AF523" s="138"/>
      <c r="AG523" s="133"/>
      <c r="AH523" s="100"/>
      <c r="AL523" s="51"/>
      <c r="AM523" s="53"/>
    </row>
    <row r="524" spans="1:39" ht="12.75" customHeight="1" hidden="1">
      <c r="A524" s="420"/>
      <c r="B524" s="421"/>
      <c r="C524" s="406"/>
      <c r="D524" s="427" t="s">
        <v>316</v>
      </c>
      <c r="E524" s="398"/>
      <c r="F524" s="399"/>
      <c r="G524" s="172"/>
      <c r="H524" s="400"/>
      <c r="I524" s="401" t="s">
        <v>34</v>
      </c>
      <c r="J524" s="401" t="s">
        <v>34</v>
      </c>
      <c r="K524" s="401" t="s">
        <v>34</v>
      </c>
      <c r="L524" s="397" t="s">
        <v>34</v>
      </c>
      <c r="M524" s="397" t="s">
        <v>34</v>
      </c>
      <c r="N524" s="411"/>
      <c r="O524" s="95"/>
      <c r="P524" s="96"/>
      <c r="Q524" s="96"/>
      <c r="R524" s="96"/>
      <c r="S524" s="96"/>
      <c r="T524" s="96"/>
      <c r="U524" s="96"/>
      <c r="V524" s="96"/>
      <c r="W524" s="96"/>
      <c r="X524" s="96"/>
      <c r="Y524" s="96"/>
      <c r="Z524" s="96"/>
      <c r="AA524" s="96"/>
      <c r="AB524" s="96"/>
      <c r="AC524" s="96"/>
      <c r="AD524" s="96"/>
      <c r="AE524" s="96"/>
      <c r="AF524" s="138"/>
      <c r="AG524" s="133"/>
      <c r="AH524" s="100"/>
      <c r="AL524" s="51"/>
      <c r="AM524" s="53" t="e">
        <f>(M524/I524)*100</f>
        <v>#VALUE!</v>
      </c>
    </row>
    <row r="525" spans="1:39" ht="12.75" customHeight="1" hidden="1">
      <c r="A525" s="420"/>
      <c r="B525" s="421"/>
      <c r="C525" s="406"/>
      <c r="D525" s="427" t="s">
        <v>317</v>
      </c>
      <c r="E525" s="398"/>
      <c r="F525" s="399"/>
      <c r="G525" s="172"/>
      <c r="H525" s="400"/>
      <c r="I525" s="401" t="s">
        <v>34</v>
      </c>
      <c r="J525" s="401" t="s">
        <v>34</v>
      </c>
      <c r="K525" s="401" t="s">
        <v>34</v>
      </c>
      <c r="L525" s="397" t="s">
        <v>34</v>
      </c>
      <c r="M525" s="397" t="s">
        <v>34</v>
      </c>
      <c r="N525" s="411"/>
      <c r="O525" s="95"/>
      <c r="P525" s="96"/>
      <c r="Q525" s="96"/>
      <c r="R525" s="96"/>
      <c r="S525" s="96"/>
      <c r="T525" s="96"/>
      <c r="U525" s="96"/>
      <c r="V525" s="96"/>
      <c r="W525" s="96"/>
      <c r="X525" s="96"/>
      <c r="Y525" s="96"/>
      <c r="Z525" s="96"/>
      <c r="AA525" s="96"/>
      <c r="AB525" s="96"/>
      <c r="AC525" s="96"/>
      <c r="AD525" s="96"/>
      <c r="AE525" s="96"/>
      <c r="AF525" s="138"/>
      <c r="AG525" s="133"/>
      <c r="AH525" s="100"/>
      <c r="AL525" s="51"/>
      <c r="AM525" s="53" t="e">
        <f>(M525/I525)*100</f>
        <v>#VALUE!</v>
      </c>
    </row>
    <row r="526" spans="1:39" ht="12.75" customHeight="1">
      <c r="A526" s="629"/>
      <c r="B526" s="631" t="s">
        <v>1040</v>
      </c>
      <c r="C526" s="624" t="s">
        <v>1025</v>
      </c>
      <c r="D526" s="624"/>
      <c r="E526" s="398"/>
      <c r="F526" s="399"/>
      <c r="G526" s="172"/>
      <c r="H526" s="400">
        <f>H528</f>
        <v>50000</v>
      </c>
      <c r="I526" s="401">
        <f>SUM(I527:I529)</f>
        <v>5389.945</v>
      </c>
      <c r="J526" s="401">
        <f>SUM(J527:J529)</f>
        <v>0</v>
      </c>
      <c r="K526" s="401">
        <f>SUM(K527:K529)</f>
        <v>0</v>
      </c>
      <c r="L526" s="401">
        <f>SUM(L527:L529)</f>
        <v>5389.945</v>
      </c>
      <c r="M526" s="401">
        <f>SUM(M527:M529)</f>
        <v>5389.945</v>
      </c>
      <c r="N526" s="425"/>
      <c r="O526" s="95"/>
      <c r="P526" s="96"/>
      <c r="Q526" s="96"/>
      <c r="R526" s="96"/>
      <c r="S526" s="96"/>
      <c r="T526" s="96"/>
      <c r="U526" s="96"/>
      <c r="V526" s="96"/>
      <c r="W526" s="96"/>
      <c r="X526" s="96"/>
      <c r="Y526" s="96"/>
      <c r="Z526" s="96"/>
      <c r="AA526" s="96"/>
      <c r="AB526" s="96"/>
      <c r="AC526" s="96"/>
      <c r="AD526" s="96"/>
      <c r="AE526" s="96"/>
      <c r="AF526" s="138"/>
      <c r="AG526" s="133"/>
      <c r="AH526" s="100"/>
      <c r="AL526" s="51"/>
      <c r="AM526" s="53"/>
    </row>
    <row r="527" spans="1:39" ht="12.75" customHeight="1">
      <c r="A527" s="629"/>
      <c r="B527" s="631"/>
      <c r="C527" s="624" t="s">
        <v>1026</v>
      </c>
      <c r="D527" s="624"/>
      <c r="E527" s="398"/>
      <c r="F527" s="399"/>
      <c r="G527" s="172"/>
      <c r="H527" s="400">
        <v>0</v>
      </c>
      <c r="I527" s="401">
        <v>0</v>
      </c>
      <c r="J527" s="401"/>
      <c r="K527" s="401"/>
      <c r="L527" s="401">
        <v>0</v>
      </c>
      <c r="M527" s="401">
        <v>0</v>
      </c>
      <c r="N527" s="425"/>
      <c r="O527" s="95"/>
      <c r="P527" s="96"/>
      <c r="Q527" s="96"/>
      <c r="R527" s="96"/>
      <c r="S527" s="96"/>
      <c r="T527" s="96"/>
      <c r="U527" s="96"/>
      <c r="V527" s="96"/>
      <c r="W527" s="96"/>
      <c r="X527" s="96"/>
      <c r="Y527" s="96"/>
      <c r="Z527" s="96"/>
      <c r="AA527" s="96"/>
      <c r="AB527" s="96"/>
      <c r="AC527" s="96"/>
      <c r="AD527" s="96"/>
      <c r="AE527" s="96"/>
      <c r="AF527" s="138"/>
      <c r="AG527" s="133"/>
      <c r="AH527" s="100"/>
      <c r="AL527" s="51"/>
      <c r="AM527" s="53"/>
    </row>
    <row r="528" spans="1:39" ht="12.75" customHeight="1">
      <c r="A528" s="629"/>
      <c r="B528" s="631"/>
      <c r="C528" s="624" t="s">
        <v>1027</v>
      </c>
      <c r="D528" s="624"/>
      <c r="E528" s="398"/>
      <c r="F528" s="399">
        <v>812</v>
      </c>
      <c r="G528" s="172" t="s">
        <v>1032</v>
      </c>
      <c r="H528" s="400">
        <v>50000</v>
      </c>
      <c r="I528" s="401">
        <v>5389.945</v>
      </c>
      <c r="J528" s="401"/>
      <c r="K528" s="401"/>
      <c r="L528" s="401">
        <v>5389.945</v>
      </c>
      <c r="M528" s="401">
        <v>5389.945</v>
      </c>
      <c r="N528" s="425"/>
      <c r="O528" s="95"/>
      <c r="P528" s="96"/>
      <c r="Q528" s="96"/>
      <c r="R528" s="96"/>
      <c r="S528" s="96"/>
      <c r="T528" s="96"/>
      <c r="U528" s="96"/>
      <c r="V528" s="96"/>
      <c r="W528" s="96"/>
      <c r="X528" s="96"/>
      <c r="Y528" s="96"/>
      <c r="Z528" s="96"/>
      <c r="AA528" s="96"/>
      <c r="AB528" s="96"/>
      <c r="AC528" s="96"/>
      <c r="AD528" s="96"/>
      <c r="AE528" s="96"/>
      <c r="AF528" s="138"/>
      <c r="AG528" s="133"/>
      <c r="AH528" s="100"/>
      <c r="AL528" s="51"/>
      <c r="AM528" s="53">
        <f>(M528/I528)*100</f>
        <v>100</v>
      </c>
    </row>
    <row r="529" spans="1:39" ht="12.75" customHeight="1">
      <c r="A529" s="629"/>
      <c r="B529" s="631"/>
      <c r="C529" s="624" t="s">
        <v>1028</v>
      </c>
      <c r="D529" s="624"/>
      <c r="E529" s="398"/>
      <c r="F529" s="399"/>
      <c r="G529" s="172"/>
      <c r="H529" s="400">
        <v>0</v>
      </c>
      <c r="I529" s="401">
        <v>0</v>
      </c>
      <c r="J529" s="401"/>
      <c r="K529" s="401"/>
      <c r="L529" s="401">
        <v>0</v>
      </c>
      <c r="M529" s="401">
        <v>0</v>
      </c>
      <c r="N529" s="425"/>
      <c r="O529" s="95"/>
      <c r="P529" s="96"/>
      <c r="Q529" s="96"/>
      <c r="R529" s="96"/>
      <c r="S529" s="96"/>
      <c r="T529" s="96"/>
      <c r="U529" s="96"/>
      <c r="V529" s="96"/>
      <c r="W529" s="96"/>
      <c r="X529" s="96"/>
      <c r="Y529" s="96"/>
      <c r="Z529" s="96"/>
      <c r="AA529" s="96"/>
      <c r="AB529" s="96"/>
      <c r="AC529" s="96"/>
      <c r="AD529" s="96"/>
      <c r="AE529" s="96"/>
      <c r="AF529" s="138"/>
      <c r="AG529" s="133"/>
      <c r="AH529" s="100"/>
      <c r="AL529" s="51"/>
      <c r="AM529" s="53"/>
    </row>
    <row r="530" spans="1:39" ht="12.75" customHeight="1">
      <c r="A530" s="629"/>
      <c r="B530" s="631" t="s">
        <v>1041</v>
      </c>
      <c r="C530" s="624" t="s">
        <v>1025</v>
      </c>
      <c r="D530" s="624"/>
      <c r="E530" s="398"/>
      <c r="F530" s="399"/>
      <c r="G530" s="172"/>
      <c r="H530" s="400">
        <f>H532</f>
        <v>27130</v>
      </c>
      <c r="I530" s="401">
        <f aca="true" t="shared" si="58" ref="I530:N530">SUM(I531:I533)</f>
        <v>21129.2138</v>
      </c>
      <c r="J530" s="401">
        <f t="shared" si="58"/>
        <v>0</v>
      </c>
      <c r="K530" s="401">
        <f t="shared" si="58"/>
        <v>0</v>
      </c>
      <c r="L530" s="401">
        <f t="shared" si="58"/>
        <v>21129.2138</v>
      </c>
      <c r="M530" s="401">
        <f t="shared" si="58"/>
        <v>21129.2138</v>
      </c>
      <c r="N530" s="446">
        <f t="shared" si="58"/>
        <v>0</v>
      </c>
      <c r="O530" s="95"/>
      <c r="P530" s="96"/>
      <c r="Q530" s="96"/>
      <c r="R530" s="96"/>
      <c r="S530" s="96"/>
      <c r="T530" s="96"/>
      <c r="U530" s="96"/>
      <c r="V530" s="96"/>
      <c r="W530" s="96"/>
      <c r="X530" s="96"/>
      <c r="Y530" s="96"/>
      <c r="Z530" s="96"/>
      <c r="AA530" s="96"/>
      <c r="AB530" s="96"/>
      <c r="AC530" s="96"/>
      <c r="AD530" s="96"/>
      <c r="AE530" s="96"/>
      <c r="AF530" s="138"/>
      <c r="AG530" s="133"/>
      <c r="AH530" s="100"/>
      <c r="AL530" s="51"/>
      <c r="AM530" s="53"/>
    </row>
    <row r="531" spans="1:39" ht="12.75" customHeight="1">
      <c r="A531" s="629"/>
      <c r="B531" s="631"/>
      <c r="C531" s="624" t="s">
        <v>1026</v>
      </c>
      <c r="D531" s="624"/>
      <c r="E531" s="398"/>
      <c r="F531" s="399"/>
      <c r="G531" s="172"/>
      <c r="H531" s="400">
        <v>0</v>
      </c>
      <c r="I531" s="401">
        <v>0</v>
      </c>
      <c r="J531" s="401"/>
      <c r="K531" s="401"/>
      <c r="L531" s="401">
        <v>0</v>
      </c>
      <c r="M531" s="401">
        <v>0</v>
      </c>
      <c r="N531" s="425"/>
      <c r="O531" s="95"/>
      <c r="P531" s="96"/>
      <c r="Q531" s="96"/>
      <c r="R531" s="96"/>
      <c r="S531" s="96"/>
      <c r="T531" s="96"/>
      <c r="U531" s="96"/>
      <c r="V531" s="96"/>
      <c r="W531" s="96"/>
      <c r="X531" s="96"/>
      <c r="Y531" s="96"/>
      <c r="Z531" s="96"/>
      <c r="AA531" s="96"/>
      <c r="AB531" s="96"/>
      <c r="AC531" s="96"/>
      <c r="AD531" s="96"/>
      <c r="AE531" s="96"/>
      <c r="AF531" s="138"/>
      <c r="AG531" s="133"/>
      <c r="AH531" s="100"/>
      <c r="AL531" s="51"/>
      <c r="AM531" s="53"/>
    </row>
    <row r="532" spans="1:39" ht="12.75" customHeight="1">
      <c r="A532" s="629"/>
      <c r="B532" s="631"/>
      <c r="C532" s="624" t="s">
        <v>1027</v>
      </c>
      <c r="D532" s="624"/>
      <c r="E532" s="398"/>
      <c r="F532" s="399">
        <v>812</v>
      </c>
      <c r="G532" s="172" t="s">
        <v>1032</v>
      </c>
      <c r="H532" s="400">
        <v>27130</v>
      </c>
      <c r="I532" s="401">
        <v>21129.2138</v>
      </c>
      <c r="J532" s="401"/>
      <c r="K532" s="401"/>
      <c r="L532" s="401">
        <v>21129.2138</v>
      </c>
      <c r="M532" s="401">
        <v>21129.2138</v>
      </c>
      <c r="N532" s="425"/>
      <c r="O532" s="95"/>
      <c r="P532" s="96"/>
      <c r="Q532" s="96"/>
      <c r="R532" s="96"/>
      <c r="S532" s="96"/>
      <c r="T532" s="96"/>
      <c r="U532" s="96"/>
      <c r="V532" s="96"/>
      <c r="W532" s="96"/>
      <c r="X532" s="96"/>
      <c r="Y532" s="96"/>
      <c r="Z532" s="96"/>
      <c r="AA532" s="96"/>
      <c r="AB532" s="96"/>
      <c r="AC532" s="96"/>
      <c r="AD532" s="96"/>
      <c r="AE532" s="96"/>
      <c r="AF532" s="138"/>
      <c r="AG532" s="133"/>
      <c r="AH532" s="100"/>
      <c r="AL532" s="51"/>
      <c r="AM532" s="53">
        <f>(M532/I532)*100</f>
        <v>100</v>
      </c>
    </row>
    <row r="533" spans="1:39" ht="12.75" customHeight="1">
      <c r="A533" s="629"/>
      <c r="B533" s="631"/>
      <c r="C533" s="624" t="s">
        <v>1028</v>
      </c>
      <c r="D533" s="624"/>
      <c r="E533" s="398"/>
      <c r="F533" s="399"/>
      <c r="G533" s="172"/>
      <c r="H533" s="400">
        <v>0</v>
      </c>
      <c r="I533" s="401">
        <v>0</v>
      </c>
      <c r="J533" s="401"/>
      <c r="K533" s="401"/>
      <c r="L533" s="401">
        <v>0</v>
      </c>
      <c r="M533" s="401">
        <v>0</v>
      </c>
      <c r="N533" s="419"/>
      <c r="O533" s="95"/>
      <c r="P533" s="96"/>
      <c r="Q533" s="96"/>
      <c r="R533" s="96"/>
      <c r="S533" s="96"/>
      <c r="T533" s="96"/>
      <c r="U533" s="96"/>
      <c r="V533" s="96"/>
      <c r="W533" s="96"/>
      <c r="X533" s="96"/>
      <c r="Y533" s="96"/>
      <c r="Z533" s="96"/>
      <c r="AA533" s="96"/>
      <c r="AB533" s="96"/>
      <c r="AC533" s="96"/>
      <c r="AD533" s="96"/>
      <c r="AE533" s="96"/>
      <c r="AF533" s="138"/>
      <c r="AG533" s="133"/>
      <c r="AH533" s="100"/>
      <c r="AL533" s="51"/>
      <c r="AM533" s="53"/>
    </row>
    <row r="534" spans="1:39" ht="12.75" customHeight="1" hidden="1">
      <c r="A534" s="420"/>
      <c r="B534" s="421"/>
      <c r="C534" s="447"/>
      <c r="D534" s="427" t="s">
        <v>325</v>
      </c>
      <c r="E534" s="398"/>
      <c r="F534" s="399"/>
      <c r="G534" s="172"/>
      <c r="H534" s="400"/>
      <c r="I534" s="401" t="s">
        <v>34</v>
      </c>
      <c r="J534" s="401" t="s">
        <v>34</v>
      </c>
      <c r="K534" s="401" t="s">
        <v>34</v>
      </c>
      <c r="L534" s="397" t="s">
        <v>34</v>
      </c>
      <c r="M534" s="397" t="s">
        <v>34</v>
      </c>
      <c r="N534" s="411"/>
      <c r="O534" s="95"/>
      <c r="P534" s="96"/>
      <c r="Q534" s="96"/>
      <c r="R534" s="96"/>
      <c r="S534" s="96"/>
      <c r="T534" s="96"/>
      <c r="U534" s="96"/>
      <c r="V534" s="96"/>
      <c r="W534" s="96"/>
      <c r="X534" s="96"/>
      <c r="Y534" s="96"/>
      <c r="Z534" s="96"/>
      <c r="AA534" s="96"/>
      <c r="AB534" s="96"/>
      <c r="AC534" s="96"/>
      <c r="AD534" s="96"/>
      <c r="AE534" s="96"/>
      <c r="AF534" s="138"/>
      <c r="AG534" s="133"/>
      <c r="AH534" s="100"/>
      <c r="AL534" s="51"/>
      <c r="AM534" s="53" t="e">
        <f aca="true" t="shared" si="59" ref="AM534:AM541">(M534/I534)*100</f>
        <v>#VALUE!</v>
      </c>
    </row>
    <row r="535" spans="1:39" ht="12.75" customHeight="1" hidden="1">
      <c r="A535" s="420"/>
      <c r="B535" s="421"/>
      <c r="C535" s="447"/>
      <c r="D535" s="427" t="s">
        <v>326</v>
      </c>
      <c r="E535" s="398"/>
      <c r="F535" s="399"/>
      <c r="G535" s="172"/>
      <c r="H535" s="400"/>
      <c r="I535" s="401" t="s">
        <v>34</v>
      </c>
      <c r="J535" s="401" t="s">
        <v>34</v>
      </c>
      <c r="K535" s="401" t="s">
        <v>34</v>
      </c>
      <c r="L535" s="397" t="s">
        <v>34</v>
      </c>
      <c r="M535" s="397" t="s">
        <v>34</v>
      </c>
      <c r="N535" s="445"/>
      <c r="O535" s="95"/>
      <c r="P535" s="96"/>
      <c r="Q535" s="96"/>
      <c r="R535" s="96"/>
      <c r="S535" s="96"/>
      <c r="T535" s="96"/>
      <c r="U535" s="96"/>
      <c r="V535" s="96"/>
      <c r="W535" s="96"/>
      <c r="X535" s="96"/>
      <c r="Y535" s="96"/>
      <c r="Z535" s="96"/>
      <c r="AA535" s="96"/>
      <c r="AB535" s="96"/>
      <c r="AC535" s="96"/>
      <c r="AD535" s="96"/>
      <c r="AE535" s="96"/>
      <c r="AF535" s="138"/>
      <c r="AG535" s="133"/>
      <c r="AH535" s="100"/>
      <c r="AL535" s="51"/>
      <c r="AM535" s="53" t="e">
        <f t="shared" si="59"/>
        <v>#VALUE!</v>
      </c>
    </row>
    <row r="536" spans="1:39" ht="12.75" customHeight="1" hidden="1">
      <c r="A536" s="420"/>
      <c r="B536" s="421"/>
      <c r="C536" s="406" t="s">
        <v>327</v>
      </c>
      <c r="D536" s="406" t="s">
        <v>328</v>
      </c>
      <c r="E536" s="398"/>
      <c r="F536" s="399"/>
      <c r="G536" s="172"/>
      <c r="H536" s="400"/>
      <c r="I536" s="401"/>
      <c r="J536" s="401"/>
      <c r="K536" s="401"/>
      <c r="L536" s="401"/>
      <c r="M536" s="401"/>
      <c r="N536" s="445"/>
      <c r="O536" s="95"/>
      <c r="P536" s="96"/>
      <c r="Q536" s="96"/>
      <c r="R536" s="96"/>
      <c r="S536" s="96"/>
      <c r="T536" s="96"/>
      <c r="U536" s="96"/>
      <c r="V536" s="96"/>
      <c r="W536" s="96"/>
      <c r="X536" s="96"/>
      <c r="Y536" s="96"/>
      <c r="Z536" s="96"/>
      <c r="AA536" s="96"/>
      <c r="AB536" s="96"/>
      <c r="AC536" s="96"/>
      <c r="AD536" s="96"/>
      <c r="AE536" s="96"/>
      <c r="AF536" s="138"/>
      <c r="AG536" s="133"/>
      <c r="AH536" s="100"/>
      <c r="AL536" s="51"/>
      <c r="AM536" s="53" t="e">
        <f t="shared" si="59"/>
        <v>#DIV/0!</v>
      </c>
    </row>
    <row r="537" spans="1:39" ht="12.75" customHeight="1" hidden="1">
      <c r="A537" s="420"/>
      <c r="B537" s="421"/>
      <c r="C537" s="624" t="s">
        <v>27</v>
      </c>
      <c r="D537" s="624"/>
      <c r="E537" s="398"/>
      <c r="F537" s="399"/>
      <c r="G537" s="172"/>
      <c r="H537" s="400"/>
      <c r="I537" s="401">
        <f>SUM(I538:I540)</f>
        <v>0</v>
      </c>
      <c r="J537" s="401">
        <f>SUM(J538:J540)</f>
        <v>0</v>
      </c>
      <c r="K537" s="401">
        <f>SUM(K538:K540)</f>
        <v>0</v>
      </c>
      <c r="L537" s="401">
        <f>SUM(L538:L540)</f>
        <v>0</v>
      </c>
      <c r="M537" s="401">
        <f>SUM(M538:M540)</f>
        <v>0</v>
      </c>
      <c r="N537" s="425"/>
      <c r="O537" s="95"/>
      <c r="P537" s="96"/>
      <c r="Q537" s="96"/>
      <c r="R537" s="96"/>
      <c r="S537" s="96"/>
      <c r="T537" s="96"/>
      <c r="U537" s="96"/>
      <c r="V537" s="96"/>
      <c r="W537" s="96"/>
      <c r="X537" s="96"/>
      <c r="Y537" s="96"/>
      <c r="Z537" s="96"/>
      <c r="AA537" s="96"/>
      <c r="AB537" s="96"/>
      <c r="AC537" s="96"/>
      <c r="AD537" s="96"/>
      <c r="AE537" s="96"/>
      <c r="AF537" s="138"/>
      <c r="AG537" s="133"/>
      <c r="AH537" s="100"/>
      <c r="AL537" s="51"/>
      <c r="AM537" s="53" t="e">
        <f t="shared" si="59"/>
        <v>#DIV/0!</v>
      </c>
    </row>
    <row r="538" spans="1:39" ht="12.75" customHeight="1" hidden="1">
      <c r="A538" s="420"/>
      <c r="B538" s="421"/>
      <c r="C538" s="624" t="s">
        <v>28</v>
      </c>
      <c r="D538" s="624"/>
      <c r="E538" s="398"/>
      <c r="F538" s="399"/>
      <c r="G538" s="172"/>
      <c r="H538" s="400"/>
      <c r="I538" s="401"/>
      <c r="J538" s="401"/>
      <c r="K538" s="401"/>
      <c r="L538" s="401"/>
      <c r="M538" s="401"/>
      <c r="N538" s="425"/>
      <c r="O538" s="95"/>
      <c r="P538" s="96"/>
      <c r="Q538" s="96"/>
      <c r="R538" s="96"/>
      <c r="S538" s="96"/>
      <c r="T538" s="96"/>
      <c r="U538" s="96"/>
      <c r="V538" s="96"/>
      <c r="W538" s="96"/>
      <c r="X538" s="96"/>
      <c r="Y538" s="96"/>
      <c r="Z538" s="96"/>
      <c r="AA538" s="96"/>
      <c r="AB538" s="96"/>
      <c r="AC538" s="96"/>
      <c r="AD538" s="96"/>
      <c r="AE538" s="96"/>
      <c r="AF538" s="138"/>
      <c r="AG538" s="133"/>
      <c r="AH538" s="100"/>
      <c r="AL538" s="51"/>
      <c r="AM538" s="53" t="e">
        <f t="shared" si="59"/>
        <v>#DIV/0!</v>
      </c>
    </row>
    <row r="539" spans="1:39" ht="12.75" customHeight="1" hidden="1">
      <c r="A539" s="420"/>
      <c r="B539" s="421"/>
      <c r="C539" s="624" t="s">
        <v>29</v>
      </c>
      <c r="D539" s="624"/>
      <c r="E539" s="398"/>
      <c r="F539" s="399"/>
      <c r="G539" s="172"/>
      <c r="H539" s="400"/>
      <c r="I539" s="401">
        <v>0</v>
      </c>
      <c r="J539" s="401"/>
      <c r="K539" s="401"/>
      <c r="L539" s="401">
        <v>0</v>
      </c>
      <c r="M539" s="401">
        <v>0</v>
      </c>
      <c r="N539" s="425"/>
      <c r="O539" s="95"/>
      <c r="P539" s="96"/>
      <c r="Q539" s="96"/>
      <c r="R539" s="96"/>
      <c r="S539" s="96"/>
      <c r="T539" s="96"/>
      <c r="U539" s="96"/>
      <c r="V539" s="96"/>
      <c r="W539" s="96"/>
      <c r="X539" s="96"/>
      <c r="Y539" s="96"/>
      <c r="Z539" s="96"/>
      <c r="AA539" s="96"/>
      <c r="AB539" s="96"/>
      <c r="AC539" s="96"/>
      <c r="AD539" s="96"/>
      <c r="AE539" s="96"/>
      <c r="AF539" s="138"/>
      <c r="AG539" s="133"/>
      <c r="AH539" s="100"/>
      <c r="AL539" s="51"/>
      <c r="AM539" s="53" t="e">
        <f t="shared" si="59"/>
        <v>#DIV/0!</v>
      </c>
    </row>
    <row r="540" spans="1:39" ht="12.75" customHeight="1" hidden="1">
      <c r="A540" s="420"/>
      <c r="B540" s="421"/>
      <c r="C540" s="624" t="s">
        <v>30</v>
      </c>
      <c r="D540" s="624"/>
      <c r="E540" s="398"/>
      <c r="F540" s="399"/>
      <c r="G540" s="172"/>
      <c r="H540" s="400"/>
      <c r="I540" s="401"/>
      <c r="J540" s="401"/>
      <c r="K540" s="401"/>
      <c r="L540" s="401"/>
      <c r="M540" s="401"/>
      <c r="N540" s="419"/>
      <c r="O540" s="95"/>
      <c r="P540" s="96"/>
      <c r="Q540" s="96"/>
      <c r="R540" s="96"/>
      <c r="S540" s="96"/>
      <c r="T540" s="96"/>
      <c r="U540" s="96"/>
      <c r="V540" s="96"/>
      <c r="W540" s="96"/>
      <c r="X540" s="96"/>
      <c r="Y540" s="96"/>
      <c r="Z540" s="96"/>
      <c r="AA540" s="96"/>
      <c r="AB540" s="96"/>
      <c r="AC540" s="96"/>
      <c r="AD540" s="96"/>
      <c r="AE540" s="96"/>
      <c r="AF540" s="138"/>
      <c r="AG540" s="133"/>
      <c r="AH540" s="100"/>
      <c r="AL540" s="51"/>
      <c r="AM540" s="53" t="e">
        <f t="shared" si="59"/>
        <v>#DIV/0!</v>
      </c>
    </row>
    <row r="541" spans="1:39" ht="12.75" customHeight="1" hidden="1">
      <c r="A541" s="420"/>
      <c r="B541" s="421"/>
      <c r="C541" s="406"/>
      <c r="D541" s="427" t="s">
        <v>329</v>
      </c>
      <c r="E541" s="398"/>
      <c r="F541" s="399"/>
      <c r="G541" s="172"/>
      <c r="H541" s="400"/>
      <c r="I541" s="401" t="s">
        <v>34</v>
      </c>
      <c r="J541" s="401" t="s">
        <v>34</v>
      </c>
      <c r="K541" s="401" t="s">
        <v>34</v>
      </c>
      <c r="L541" s="397" t="s">
        <v>34</v>
      </c>
      <c r="M541" s="397" t="s">
        <v>34</v>
      </c>
      <c r="N541" s="411"/>
      <c r="O541" s="95"/>
      <c r="P541" s="96"/>
      <c r="Q541" s="96"/>
      <c r="R541" s="96"/>
      <c r="S541" s="96"/>
      <c r="T541" s="96"/>
      <c r="U541" s="96"/>
      <c r="V541" s="96"/>
      <c r="W541" s="96"/>
      <c r="X541" s="96"/>
      <c r="Y541" s="96"/>
      <c r="Z541" s="96"/>
      <c r="AA541" s="96"/>
      <c r="AB541" s="96"/>
      <c r="AC541" s="96"/>
      <c r="AD541" s="96"/>
      <c r="AE541" s="96"/>
      <c r="AF541" s="138"/>
      <c r="AG541" s="133"/>
      <c r="AH541" s="100"/>
      <c r="AL541" s="51"/>
      <c r="AM541" s="53" t="e">
        <f t="shared" si="59"/>
        <v>#VALUE!</v>
      </c>
    </row>
    <row r="542" spans="1:39" ht="12.75" customHeight="1">
      <c r="A542" s="629"/>
      <c r="B542" s="631" t="s">
        <v>1042</v>
      </c>
      <c r="C542" s="624" t="s">
        <v>1025</v>
      </c>
      <c r="D542" s="624"/>
      <c r="E542" s="398"/>
      <c r="F542" s="399"/>
      <c r="G542" s="172"/>
      <c r="H542" s="400">
        <f>H544</f>
        <v>14180</v>
      </c>
      <c r="I542" s="401">
        <f aca="true" t="shared" si="60" ref="I542:N542">SUM(I543:I545)</f>
        <v>1962</v>
      </c>
      <c r="J542" s="401">
        <f t="shared" si="60"/>
        <v>0</v>
      </c>
      <c r="K542" s="401">
        <f t="shared" si="60"/>
        <v>0</v>
      </c>
      <c r="L542" s="401">
        <f t="shared" si="60"/>
        <v>265.725</v>
      </c>
      <c r="M542" s="401">
        <f t="shared" si="60"/>
        <v>265.725</v>
      </c>
      <c r="N542" s="446">
        <f t="shared" si="60"/>
        <v>0</v>
      </c>
      <c r="O542" s="95"/>
      <c r="P542" s="96"/>
      <c r="Q542" s="96"/>
      <c r="R542" s="96"/>
      <c r="S542" s="96"/>
      <c r="T542" s="96"/>
      <c r="U542" s="96"/>
      <c r="V542" s="96"/>
      <c r="W542" s="96"/>
      <c r="X542" s="96"/>
      <c r="Y542" s="96"/>
      <c r="Z542" s="96"/>
      <c r="AA542" s="96"/>
      <c r="AB542" s="96"/>
      <c r="AC542" s="96"/>
      <c r="AD542" s="96"/>
      <c r="AE542" s="96"/>
      <c r="AF542" s="138"/>
      <c r="AG542" s="133"/>
      <c r="AH542" s="100"/>
      <c r="AL542" s="51"/>
      <c r="AM542" s="53"/>
    </row>
    <row r="543" spans="1:39" ht="12.75" customHeight="1">
      <c r="A543" s="629"/>
      <c r="B543" s="631"/>
      <c r="C543" s="624" t="s">
        <v>1026</v>
      </c>
      <c r="D543" s="624"/>
      <c r="E543" s="398"/>
      <c r="F543" s="399"/>
      <c r="G543" s="172"/>
      <c r="H543" s="400">
        <v>0</v>
      </c>
      <c r="I543" s="401">
        <v>0</v>
      </c>
      <c r="J543" s="401"/>
      <c r="K543" s="401"/>
      <c r="L543" s="401">
        <v>0</v>
      </c>
      <c r="M543" s="401">
        <v>0</v>
      </c>
      <c r="N543" s="425"/>
      <c r="O543" s="95"/>
      <c r="P543" s="96"/>
      <c r="Q543" s="96"/>
      <c r="R543" s="96"/>
      <c r="S543" s="96"/>
      <c r="T543" s="96"/>
      <c r="U543" s="96"/>
      <c r="V543" s="96"/>
      <c r="W543" s="96"/>
      <c r="X543" s="96"/>
      <c r="Y543" s="96"/>
      <c r="Z543" s="96"/>
      <c r="AA543" s="96"/>
      <c r="AB543" s="96"/>
      <c r="AC543" s="96"/>
      <c r="AD543" s="96"/>
      <c r="AE543" s="96"/>
      <c r="AF543" s="138"/>
      <c r="AG543" s="133"/>
      <c r="AH543" s="100"/>
      <c r="AL543" s="51"/>
      <c r="AM543" s="53"/>
    </row>
    <row r="544" spans="1:39" ht="12.75" customHeight="1">
      <c r="A544" s="629"/>
      <c r="B544" s="631"/>
      <c r="C544" s="624" t="s">
        <v>1027</v>
      </c>
      <c r="D544" s="624"/>
      <c r="E544" s="398"/>
      <c r="F544" s="399">
        <v>812</v>
      </c>
      <c r="G544" s="172" t="s">
        <v>1032</v>
      </c>
      <c r="H544" s="400">
        <v>14180</v>
      </c>
      <c r="I544" s="401">
        <v>1962</v>
      </c>
      <c r="J544" s="401"/>
      <c r="K544" s="401"/>
      <c r="L544" s="401">
        <v>265.725</v>
      </c>
      <c r="M544" s="401">
        <v>265.725</v>
      </c>
      <c r="N544" s="425"/>
      <c r="O544" s="95"/>
      <c r="P544" s="96"/>
      <c r="Q544" s="96"/>
      <c r="R544" s="96"/>
      <c r="S544" s="96"/>
      <c r="T544" s="96"/>
      <c r="U544" s="96"/>
      <c r="V544" s="96"/>
      <c r="W544" s="96"/>
      <c r="X544" s="96"/>
      <c r="Y544" s="96"/>
      <c r="Z544" s="96"/>
      <c r="AA544" s="96"/>
      <c r="AB544" s="96"/>
      <c r="AC544" s="96"/>
      <c r="AD544" s="96"/>
      <c r="AE544" s="96"/>
      <c r="AF544" s="138"/>
      <c r="AG544" s="133"/>
      <c r="AH544" s="100"/>
      <c r="AL544" s="51"/>
      <c r="AM544" s="53">
        <f>(M544/I544)*100</f>
        <v>13.543577981651378</v>
      </c>
    </row>
    <row r="545" spans="1:39" ht="12.75" customHeight="1">
      <c r="A545" s="629"/>
      <c r="B545" s="631"/>
      <c r="C545" s="624" t="s">
        <v>1028</v>
      </c>
      <c r="D545" s="624"/>
      <c r="E545" s="398"/>
      <c r="F545" s="399"/>
      <c r="G545" s="172"/>
      <c r="H545" s="400">
        <v>0</v>
      </c>
      <c r="I545" s="401">
        <v>0</v>
      </c>
      <c r="J545" s="401"/>
      <c r="K545" s="401"/>
      <c r="L545" s="401">
        <v>0</v>
      </c>
      <c r="M545" s="401">
        <v>0</v>
      </c>
      <c r="N545" s="419"/>
      <c r="O545" s="95"/>
      <c r="P545" s="96"/>
      <c r="Q545" s="96"/>
      <c r="R545" s="96"/>
      <c r="S545" s="96"/>
      <c r="T545" s="96"/>
      <c r="U545" s="96"/>
      <c r="V545" s="96"/>
      <c r="W545" s="96"/>
      <c r="X545" s="96"/>
      <c r="Y545" s="96"/>
      <c r="Z545" s="96"/>
      <c r="AA545" s="96"/>
      <c r="AB545" s="96"/>
      <c r="AC545" s="96"/>
      <c r="AD545" s="96"/>
      <c r="AE545" s="96"/>
      <c r="AF545" s="138"/>
      <c r="AG545" s="133"/>
      <c r="AH545" s="100"/>
      <c r="AL545" s="51"/>
      <c r="AM545" s="53"/>
    </row>
    <row r="546" spans="1:39" ht="12.75" customHeight="1">
      <c r="A546" s="629"/>
      <c r="B546" s="631" t="s">
        <v>1043</v>
      </c>
      <c r="C546" s="624" t="s">
        <v>1025</v>
      </c>
      <c r="D546" s="624"/>
      <c r="E546" s="398"/>
      <c r="F546" s="399"/>
      <c r="G546" s="172"/>
      <c r="H546" s="400">
        <v>0</v>
      </c>
      <c r="I546" s="401">
        <f aca="true" t="shared" si="61" ref="I546:N546">SUM(I547:I549)</f>
        <v>76918</v>
      </c>
      <c r="J546" s="401">
        <f t="shared" si="61"/>
        <v>0</v>
      </c>
      <c r="K546" s="401">
        <f t="shared" si="61"/>
        <v>0</v>
      </c>
      <c r="L546" s="401">
        <f t="shared" si="61"/>
        <v>76918</v>
      </c>
      <c r="M546" s="401">
        <f t="shared" si="61"/>
        <v>76918</v>
      </c>
      <c r="N546" s="446">
        <f t="shared" si="61"/>
        <v>0</v>
      </c>
      <c r="O546" s="95"/>
      <c r="P546" s="96"/>
      <c r="Q546" s="96"/>
      <c r="R546" s="96"/>
      <c r="S546" s="96"/>
      <c r="T546" s="96"/>
      <c r="U546" s="96"/>
      <c r="V546" s="96"/>
      <c r="W546" s="96"/>
      <c r="X546" s="96"/>
      <c r="Y546" s="96"/>
      <c r="Z546" s="96"/>
      <c r="AA546" s="96"/>
      <c r="AB546" s="96"/>
      <c r="AC546" s="96"/>
      <c r="AD546" s="96"/>
      <c r="AE546" s="96"/>
      <c r="AF546" s="138"/>
      <c r="AG546" s="133"/>
      <c r="AH546" s="100"/>
      <c r="AL546" s="51"/>
      <c r="AM546" s="53">
        <f>(M546/I546)*100</f>
        <v>100</v>
      </c>
    </row>
    <row r="547" spans="1:39" ht="12.75" customHeight="1">
      <c r="A547" s="629"/>
      <c r="B547" s="631"/>
      <c r="C547" s="624" t="s">
        <v>1026</v>
      </c>
      <c r="D547" s="624"/>
      <c r="E547" s="398"/>
      <c r="F547" s="399">
        <v>822</v>
      </c>
      <c r="G547" s="172" t="s">
        <v>1032</v>
      </c>
      <c r="H547" s="400">
        <v>0</v>
      </c>
      <c r="I547" s="401">
        <v>76918</v>
      </c>
      <c r="J547" s="401"/>
      <c r="K547" s="401"/>
      <c r="L547" s="401">
        <v>76918</v>
      </c>
      <c r="M547" s="401">
        <v>76918</v>
      </c>
      <c r="N547" s="425"/>
      <c r="O547" s="95"/>
      <c r="P547" s="96"/>
      <c r="Q547" s="96"/>
      <c r="R547" s="96"/>
      <c r="S547" s="96"/>
      <c r="T547" s="96"/>
      <c r="U547" s="96"/>
      <c r="V547" s="96"/>
      <c r="W547" s="96"/>
      <c r="X547" s="96"/>
      <c r="Y547" s="96"/>
      <c r="Z547" s="96"/>
      <c r="AA547" s="96"/>
      <c r="AB547" s="96"/>
      <c r="AC547" s="96"/>
      <c r="AD547" s="96"/>
      <c r="AE547" s="96"/>
      <c r="AF547" s="138"/>
      <c r="AG547" s="133"/>
      <c r="AH547" s="100"/>
      <c r="AL547" s="51"/>
      <c r="AM547" s="53">
        <f>(M547/I547)*100</f>
        <v>100</v>
      </c>
    </row>
    <row r="548" spans="1:39" ht="12.75" customHeight="1">
      <c r="A548" s="629"/>
      <c r="B548" s="631"/>
      <c r="C548" s="624" t="s">
        <v>1027</v>
      </c>
      <c r="D548" s="624"/>
      <c r="E548" s="398"/>
      <c r="F548" s="399"/>
      <c r="G548" s="172"/>
      <c r="H548" s="400">
        <v>0</v>
      </c>
      <c r="I548" s="401">
        <v>0</v>
      </c>
      <c r="J548" s="401"/>
      <c r="K548" s="401"/>
      <c r="L548" s="401">
        <v>0</v>
      </c>
      <c r="M548" s="401">
        <v>0</v>
      </c>
      <c r="N548" s="425"/>
      <c r="O548" s="95"/>
      <c r="P548" s="96"/>
      <c r="Q548" s="96"/>
      <c r="R548" s="96"/>
      <c r="S548" s="96"/>
      <c r="T548" s="96"/>
      <c r="U548" s="96"/>
      <c r="V548" s="96"/>
      <c r="W548" s="96"/>
      <c r="X548" s="96"/>
      <c r="Y548" s="96"/>
      <c r="Z548" s="96"/>
      <c r="AA548" s="96"/>
      <c r="AB548" s="96"/>
      <c r="AC548" s="96"/>
      <c r="AD548" s="96"/>
      <c r="AE548" s="96"/>
      <c r="AF548" s="138"/>
      <c r="AG548" s="133"/>
      <c r="AH548" s="100"/>
      <c r="AL548" s="51"/>
      <c r="AM548" s="53"/>
    </row>
    <row r="549" spans="1:39" ht="12.75" customHeight="1">
      <c r="A549" s="629"/>
      <c r="B549" s="631"/>
      <c r="C549" s="624" t="s">
        <v>1028</v>
      </c>
      <c r="D549" s="624"/>
      <c r="E549" s="398"/>
      <c r="F549" s="399"/>
      <c r="G549" s="172"/>
      <c r="H549" s="400">
        <v>0</v>
      </c>
      <c r="I549" s="401">
        <v>0</v>
      </c>
      <c r="J549" s="401"/>
      <c r="K549" s="401"/>
      <c r="L549" s="401">
        <v>0</v>
      </c>
      <c r="M549" s="401">
        <v>0</v>
      </c>
      <c r="N549" s="419"/>
      <c r="O549" s="95"/>
      <c r="P549" s="96"/>
      <c r="Q549" s="96"/>
      <c r="R549" s="96"/>
      <c r="S549" s="96"/>
      <c r="T549" s="96"/>
      <c r="U549" s="96"/>
      <c r="V549" s="96"/>
      <c r="W549" s="96"/>
      <c r="X549" s="96"/>
      <c r="Y549" s="96"/>
      <c r="Z549" s="96"/>
      <c r="AA549" s="96"/>
      <c r="AB549" s="96"/>
      <c r="AC549" s="96"/>
      <c r="AD549" s="96"/>
      <c r="AE549" s="96"/>
      <c r="AF549" s="138"/>
      <c r="AG549" s="133"/>
      <c r="AH549" s="100"/>
      <c r="AL549" s="51"/>
      <c r="AM549" s="53"/>
    </row>
    <row r="550" spans="1:39" ht="12.75" customHeight="1">
      <c r="A550" s="629"/>
      <c r="B550" s="631" t="s">
        <v>341</v>
      </c>
      <c r="C550" s="624" t="s">
        <v>1025</v>
      </c>
      <c r="D550" s="624"/>
      <c r="E550" s="398">
        <f aca="true" t="shared" si="62" ref="E550:M550">SUM(E551:E555)</f>
        <v>270818.09294</v>
      </c>
      <c r="F550" s="399"/>
      <c r="G550" s="172"/>
      <c r="H550" s="400">
        <f>H552</f>
        <v>160420</v>
      </c>
      <c r="I550" s="401">
        <f>SUM(I551:I555)</f>
        <v>270818.09294</v>
      </c>
      <c r="J550" s="401">
        <f t="shared" si="62"/>
        <v>0</v>
      </c>
      <c r="K550" s="401">
        <f t="shared" si="62"/>
        <v>0</v>
      </c>
      <c r="L550" s="401">
        <f t="shared" si="62"/>
        <v>200561.86367</v>
      </c>
      <c r="M550" s="401">
        <f t="shared" si="62"/>
        <v>200561.86367</v>
      </c>
      <c r="N550" s="633"/>
      <c r="O550" s="83"/>
      <c r="P550" s="84"/>
      <c r="Q550" s="84"/>
      <c r="R550" s="84"/>
      <c r="S550" s="84"/>
      <c r="T550" s="84"/>
      <c r="U550" s="84"/>
      <c r="V550" s="84"/>
      <c r="W550" s="84"/>
      <c r="X550" s="84"/>
      <c r="Y550" s="84"/>
      <c r="Z550" s="84"/>
      <c r="AA550" s="84"/>
      <c r="AB550" s="84"/>
      <c r="AC550" s="84"/>
      <c r="AD550" s="84"/>
      <c r="AE550" s="84"/>
      <c r="AF550" s="85"/>
      <c r="AG550" s="133"/>
      <c r="AH550" s="100"/>
      <c r="AL550" s="51"/>
      <c r="AM550" s="53"/>
    </row>
    <row r="551" spans="1:39" ht="12.75" customHeight="1">
      <c r="A551" s="629"/>
      <c r="B551" s="631"/>
      <c r="C551" s="624" t="s">
        <v>1026</v>
      </c>
      <c r="D551" s="624"/>
      <c r="E551" s="398">
        <f>SUM(I551:K551)</f>
        <v>0</v>
      </c>
      <c r="F551" s="399"/>
      <c r="G551" s="172"/>
      <c r="H551" s="400">
        <v>0</v>
      </c>
      <c r="I551" s="401">
        <f>I558+I562+I578+I566+I570+I574+I582</f>
        <v>0</v>
      </c>
      <c r="J551" s="401">
        <f>J558+J562+J578</f>
        <v>0</v>
      </c>
      <c r="K551" s="401">
        <f>K558+K562+K578</f>
        <v>0</v>
      </c>
      <c r="L551" s="401">
        <f>L558+L562+L578+L566+L574+L582</f>
        <v>0</v>
      </c>
      <c r="M551" s="401">
        <f>M558+M562+M578+M566+M570+M582</f>
        <v>0</v>
      </c>
      <c r="N551" s="633"/>
      <c r="O551" s="83"/>
      <c r="P551" s="84"/>
      <c r="Q551" s="84"/>
      <c r="R551" s="84"/>
      <c r="S551" s="84"/>
      <c r="T551" s="84"/>
      <c r="U551" s="84"/>
      <c r="V551" s="84"/>
      <c r="W551" s="84"/>
      <c r="X551" s="84"/>
      <c r="Y551" s="84"/>
      <c r="Z551" s="84"/>
      <c r="AA551" s="84"/>
      <c r="AB551" s="84"/>
      <c r="AC551" s="84"/>
      <c r="AD551" s="84"/>
      <c r="AE551" s="84"/>
      <c r="AF551" s="85"/>
      <c r="AG551" s="133"/>
      <c r="AH551" s="100"/>
      <c r="AL551" s="51"/>
      <c r="AM551" s="53"/>
    </row>
    <row r="552" spans="1:39" ht="12.75" customHeight="1">
      <c r="A552" s="629"/>
      <c r="B552" s="631"/>
      <c r="C552" s="624" t="s">
        <v>1027</v>
      </c>
      <c r="D552" s="624"/>
      <c r="E552" s="398">
        <f>SUM(I552:K552)</f>
        <v>270818.09294</v>
      </c>
      <c r="F552" s="399"/>
      <c r="G552" s="172"/>
      <c r="H552" s="400">
        <f>H563+H567+H571+H579+H575+H583</f>
        <v>160420</v>
      </c>
      <c r="I552" s="401">
        <f>I559+I563+I579+I567+I571+I575+I583</f>
        <v>270818.09294</v>
      </c>
      <c r="J552" s="401">
        <f>J559+J563+J579</f>
        <v>0</v>
      </c>
      <c r="K552" s="401">
        <f>K559+K563+K579</f>
        <v>0</v>
      </c>
      <c r="L552" s="401">
        <f>L559+L563+L579+L567+L571+L575+L583</f>
        <v>200561.86367</v>
      </c>
      <c r="M552" s="401">
        <f>M559+M563+M579+M567+M571+M575+M583</f>
        <v>200561.86367</v>
      </c>
      <c r="N552" s="633"/>
      <c r="O552" s="83"/>
      <c r="P552" s="84"/>
      <c r="Q552" s="84"/>
      <c r="R552" s="84"/>
      <c r="S552" s="84"/>
      <c r="T552" s="84"/>
      <c r="U552" s="84"/>
      <c r="V552" s="84"/>
      <c r="W552" s="84"/>
      <c r="X552" s="84"/>
      <c r="Y552" s="84"/>
      <c r="Z552" s="84"/>
      <c r="AA552" s="84"/>
      <c r="AB552" s="84"/>
      <c r="AC552" s="84"/>
      <c r="AD552" s="84"/>
      <c r="AE552" s="84"/>
      <c r="AF552" s="85"/>
      <c r="AG552" s="133"/>
      <c r="AH552" s="100"/>
      <c r="AL552" s="51"/>
      <c r="AM552" s="53">
        <f>(M552/I552)*100</f>
        <v>74.05777859695462</v>
      </c>
    </row>
    <row r="553" spans="1:39" ht="12.75" customHeight="1">
      <c r="A553" s="629"/>
      <c r="B553" s="631"/>
      <c r="C553" s="624" t="s">
        <v>1028</v>
      </c>
      <c r="D553" s="624"/>
      <c r="E553" s="398">
        <f>SUM(I553:K553)</f>
        <v>0</v>
      </c>
      <c r="F553" s="399"/>
      <c r="G553" s="172"/>
      <c r="H553" s="400">
        <v>0</v>
      </c>
      <c r="I553" s="401">
        <f>I560+I564</f>
        <v>0</v>
      </c>
      <c r="J553" s="401">
        <f>J560+J564</f>
        <v>0</v>
      </c>
      <c r="K553" s="401">
        <f>K560+K564</f>
        <v>0</v>
      </c>
      <c r="L553" s="401">
        <f>L560+L564</f>
        <v>0</v>
      </c>
      <c r="M553" s="401">
        <f>M560+M564</f>
        <v>0</v>
      </c>
      <c r="N553" s="633"/>
      <c r="O553" s="86"/>
      <c r="P553" s="87"/>
      <c r="Q553" s="87"/>
      <c r="R553" s="87"/>
      <c r="S553" s="87"/>
      <c r="T553" s="87"/>
      <c r="U553" s="87"/>
      <c r="V553" s="87"/>
      <c r="W553" s="87"/>
      <c r="X553" s="87"/>
      <c r="Y553" s="87"/>
      <c r="Z553" s="87"/>
      <c r="AA553" s="87"/>
      <c r="AB553" s="87"/>
      <c r="AC553" s="87"/>
      <c r="AD553" s="87"/>
      <c r="AE553" s="87"/>
      <c r="AF553" s="88"/>
      <c r="AG553" s="133"/>
      <c r="AH553" s="100"/>
      <c r="AL553" s="51"/>
      <c r="AM553" s="53"/>
    </row>
    <row r="554" spans="1:39" ht="12.75" customHeight="1" hidden="1">
      <c r="A554" s="420"/>
      <c r="B554" s="421"/>
      <c r="C554" s="639" t="s">
        <v>39</v>
      </c>
      <c r="D554" s="639"/>
      <c r="E554" s="398">
        <f>SUM(I554:K554)</f>
        <v>0</v>
      </c>
      <c r="F554" s="399"/>
      <c r="G554" s="172"/>
      <c r="H554" s="400"/>
      <c r="I554" s="401"/>
      <c r="J554" s="401"/>
      <c r="K554" s="401"/>
      <c r="L554" s="401"/>
      <c r="M554" s="401"/>
      <c r="N554" s="431"/>
      <c r="O554" s="116"/>
      <c r="P554" s="117"/>
      <c r="Q554" s="117"/>
      <c r="R554" s="117"/>
      <c r="S554" s="117"/>
      <c r="T554" s="117"/>
      <c r="U554" s="117"/>
      <c r="V554" s="117"/>
      <c r="W554" s="117"/>
      <c r="X554" s="117"/>
      <c r="Y554" s="117"/>
      <c r="Z554" s="117"/>
      <c r="AA554" s="117"/>
      <c r="AB554" s="117"/>
      <c r="AC554" s="117"/>
      <c r="AD554" s="117"/>
      <c r="AE554" s="117"/>
      <c r="AF554" s="117"/>
      <c r="AG554" s="136"/>
      <c r="AH554" s="100"/>
      <c r="AL554" s="51"/>
      <c r="AM554" s="53" t="e">
        <f aca="true" t="shared" si="63" ref="AM554:AM560">(M554/I554)*100</f>
        <v>#DIV/0!</v>
      </c>
    </row>
    <row r="555" spans="1:39" ht="12.75" customHeight="1" hidden="1">
      <c r="A555" s="420"/>
      <c r="B555" s="421"/>
      <c r="C555" s="639" t="s">
        <v>40</v>
      </c>
      <c r="D555" s="639"/>
      <c r="E555" s="398">
        <f>SUM(I555:K555)</f>
        <v>0</v>
      </c>
      <c r="F555" s="399"/>
      <c r="G555" s="172"/>
      <c r="H555" s="400"/>
      <c r="I555" s="401"/>
      <c r="J555" s="401"/>
      <c r="K555" s="401"/>
      <c r="L555" s="401"/>
      <c r="M555" s="401"/>
      <c r="N555" s="432"/>
      <c r="O555" s="115"/>
      <c r="P555" s="126"/>
      <c r="Q555" s="126"/>
      <c r="R555" s="126"/>
      <c r="S555" s="126"/>
      <c r="T555" s="126"/>
      <c r="U555" s="126"/>
      <c r="V555" s="126"/>
      <c r="W555" s="126"/>
      <c r="X555" s="126"/>
      <c r="Y555" s="126"/>
      <c r="Z555" s="126"/>
      <c r="AA555" s="126"/>
      <c r="AB555" s="126"/>
      <c r="AC555" s="126"/>
      <c r="AD555" s="126"/>
      <c r="AE555" s="126"/>
      <c r="AF555" s="126"/>
      <c r="AG555" s="136"/>
      <c r="AH555" s="100"/>
      <c r="AL555" s="51"/>
      <c r="AM555" s="53" t="e">
        <f t="shared" si="63"/>
        <v>#DIV/0!</v>
      </c>
    </row>
    <row r="556" spans="1:39" ht="12.75" customHeight="1" hidden="1">
      <c r="A556" s="420"/>
      <c r="B556" s="421"/>
      <c r="C556" s="397" t="s">
        <v>344</v>
      </c>
      <c r="D556" s="448" t="s">
        <v>345</v>
      </c>
      <c r="E556" s="398"/>
      <c r="F556" s="399"/>
      <c r="G556" s="172"/>
      <c r="H556" s="400"/>
      <c r="I556" s="401"/>
      <c r="J556" s="401"/>
      <c r="K556" s="401"/>
      <c r="L556" s="401"/>
      <c r="M556" s="401"/>
      <c r="N556" s="445"/>
      <c r="O556" s="95"/>
      <c r="P556" s="96"/>
      <c r="Q556" s="96"/>
      <c r="R556" s="96"/>
      <c r="S556" s="96"/>
      <c r="T556" s="96"/>
      <c r="U556" s="96"/>
      <c r="V556" s="96"/>
      <c r="W556" s="96"/>
      <c r="X556" s="96"/>
      <c r="Y556" s="96"/>
      <c r="Z556" s="96"/>
      <c r="AA556" s="96"/>
      <c r="AB556" s="96"/>
      <c r="AC556" s="96"/>
      <c r="AD556" s="96"/>
      <c r="AE556" s="96"/>
      <c r="AF556" s="138"/>
      <c r="AG556" s="133"/>
      <c r="AH556" s="100"/>
      <c r="AL556" s="51"/>
      <c r="AM556" s="53" t="e">
        <f t="shared" si="63"/>
        <v>#DIV/0!</v>
      </c>
    </row>
    <row r="557" spans="1:39" ht="12.75" customHeight="1" hidden="1">
      <c r="A557" s="420"/>
      <c r="B557" s="421"/>
      <c r="C557" s="639" t="s">
        <v>27</v>
      </c>
      <c r="D557" s="639"/>
      <c r="E557" s="398"/>
      <c r="F557" s="399"/>
      <c r="G557" s="172"/>
      <c r="H557" s="400"/>
      <c r="I557" s="401">
        <f>SUM(I558:I560)</f>
        <v>0</v>
      </c>
      <c r="J557" s="401">
        <f>SUM(J558:J560)</f>
        <v>0</v>
      </c>
      <c r="K557" s="401">
        <f>SUM(K558:K560)</f>
        <v>0</v>
      </c>
      <c r="L557" s="401">
        <f>SUM(L558:L560)</f>
        <v>0</v>
      </c>
      <c r="M557" s="401">
        <f>SUM(M558:M560)</f>
        <v>0</v>
      </c>
      <c r="N557" s="425"/>
      <c r="O557" s="95"/>
      <c r="P557" s="96"/>
      <c r="Q557" s="96"/>
      <c r="R557" s="96"/>
      <c r="S557" s="96"/>
      <c r="T557" s="96"/>
      <c r="U557" s="96"/>
      <c r="V557" s="96"/>
      <c r="W557" s="96"/>
      <c r="X557" s="96"/>
      <c r="Y557" s="96"/>
      <c r="Z557" s="96"/>
      <c r="AA557" s="96"/>
      <c r="AB557" s="96"/>
      <c r="AC557" s="96"/>
      <c r="AD557" s="96"/>
      <c r="AE557" s="96"/>
      <c r="AF557" s="138"/>
      <c r="AG557" s="133"/>
      <c r="AH557" s="100"/>
      <c r="AL557" s="51"/>
      <c r="AM557" s="53" t="e">
        <f t="shared" si="63"/>
        <v>#DIV/0!</v>
      </c>
    </row>
    <row r="558" spans="1:39" ht="12.75" customHeight="1" hidden="1">
      <c r="A558" s="420"/>
      <c r="B558" s="421"/>
      <c r="C558" s="639" t="s">
        <v>28</v>
      </c>
      <c r="D558" s="639"/>
      <c r="E558" s="398"/>
      <c r="F558" s="399"/>
      <c r="G558" s="172"/>
      <c r="H558" s="400"/>
      <c r="I558" s="401">
        <v>0</v>
      </c>
      <c r="J558" s="401"/>
      <c r="K558" s="401"/>
      <c r="L558" s="401">
        <v>0</v>
      </c>
      <c r="M558" s="401">
        <v>0</v>
      </c>
      <c r="N558" s="425"/>
      <c r="O558" s="95"/>
      <c r="P558" s="96"/>
      <c r="Q558" s="96"/>
      <c r="R558" s="96"/>
      <c r="S558" s="96"/>
      <c r="T558" s="96"/>
      <c r="U558" s="96"/>
      <c r="V558" s="96"/>
      <c r="W558" s="96"/>
      <c r="X558" s="96"/>
      <c r="Y558" s="96"/>
      <c r="Z558" s="96"/>
      <c r="AA558" s="96"/>
      <c r="AB558" s="96"/>
      <c r="AC558" s="96"/>
      <c r="AD558" s="96"/>
      <c r="AE558" s="96"/>
      <c r="AF558" s="138"/>
      <c r="AG558" s="133"/>
      <c r="AH558" s="100"/>
      <c r="AL558" s="51"/>
      <c r="AM558" s="53" t="e">
        <f t="shared" si="63"/>
        <v>#DIV/0!</v>
      </c>
    </row>
    <row r="559" spans="1:39" ht="12.75" customHeight="1" hidden="1">
      <c r="A559" s="420"/>
      <c r="B559" s="421"/>
      <c r="C559" s="639" t="s">
        <v>29</v>
      </c>
      <c r="D559" s="639"/>
      <c r="E559" s="398"/>
      <c r="F559" s="399"/>
      <c r="G559" s="172"/>
      <c r="H559" s="400"/>
      <c r="I559" s="401">
        <v>0</v>
      </c>
      <c r="J559" s="401"/>
      <c r="K559" s="401"/>
      <c r="L559" s="401">
        <v>0</v>
      </c>
      <c r="M559" s="401">
        <v>0</v>
      </c>
      <c r="N559" s="425"/>
      <c r="O559" s="95"/>
      <c r="P559" s="96"/>
      <c r="Q559" s="96"/>
      <c r="R559" s="96"/>
      <c r="S559" s="96"/>
      <c r="T559" s="96"/>
      <c r="U559" s="96"/>
      <c r="V559" s="96"/>
      <c r="W559" s="96"/>
      <c r="X559" s="96"/>
      <c r="Y559" s="96"/>
      <c r="Z559" s="96"/>
      <c r="AA559" s="96"/>
      <c r="AB559" s="96"/>
      <c r="AC559" s="96"/>
      <c r="AD559" s="96"/>
      <c r="AE559" s="96"/>
      <c r="AF559" s="138"/>
      <c r="AG559" s="133"/>
      <c r="AH559" s="100"/>
      <c r="AL559" s="51"/>
      <c r="AM559" s="53" t="e">
        <f t="shared" si="63"/>
        <v>#DIV/0!</v>
      </c>
    </row>
    <row r="560" spans="1:39" ht="12.75" customHeight="1" hidden="1">
      <c r="A560" s="420"/>
      <c r="B560" s="421"/>
      <c r="C560" s="639" t="s">
        <v>30</v>
      </c>
      <c r="D560" s="639"/>
      <c r="E560" s="398"/>
      <c r="F560" s="399"/>
      <c r="G560" s="172"/>
      <c r="H560" s="400"/>
      <c r="I560" s="401"/>
      <c r="J560" s="401"/>
      <c r="K560" s="401"/>
      <c r="L560" s="401"/>
      <c r="M560" s="401"/>
      <c r="N560" s="419"/>
      <c r="O560" s="95"/>
      <c r="P560" s="96"/>
      <c r="Q560" s="96"/>
      <c r="R560" s="96"/>
      <c r="S560" s="96"/>
      <c r="T560" s="96"/>
      <c r="U560" s="96"/>
      <c r="V560" s="96"/>
      <c r="W560" s="96"/>
      <c r="X560" s="96"/>
      <c r="Y560" s="96"/>
      <c r="Z560" s="96"/>
      <c r="AA560" s="96"/>
      <c r="AB560" s="96"/>
      <c r="AC560" s="96"/>
      <c r="AD560" s="96"/>
      <c r="AE560" s="96"/>
      <c r="AF560" s="138"/>
      <c r="AG560" s="133"/>
      <c r="AH560" s="100"/>
      <c r="AL560" s="51"/>
      <c r="AM560" s="53" t="e">
        <f t="shared" si="63"/>
        <v>#DIV/0!</v>
      </c>
    </row>
    <row r="561" spans="1:39" ht="12.75" customHeight="1">
      <c r="A561" s="629"/>
      <c r="B561" s="631" t="s">
        <v>1044</v>
      </c>
      <c r="C561" s="624" t="s">
        <v>1025</v>
      </c>
      <c r="D561" s="624"/>
      <c r="E561" s="398"/>
      <c r="F561" s="399"/>
      <c r="G561" s="172"/>
      <c r="H561" s="400">
        <f>H563</f>
        <v>100000</v>
      </c>
      <c r="I561" s="401">
        <f>SUM(I562:I564)</f>
        <v>200000</v>
      </c>
      <c r="J561" s="401">
        <f>SUM(J562:J564)</f>
        <v>0</v>
      </c>
      <c r="K561" s="401">
        <f>SUM(K562:K564)</f>
        <v>0</v>
      </c>
      <c r="L561" s="401">
        <f>SUM(L562:L564)</f>
        <v>200000</v>
      </c>
      <c r="M561" s="401">
        <f>SUM(M562:M564)</f>
        <v>200000</v>
      </c>
      <c r="N561" s="425"/>
      <c r="O561" s="95"/>
      <c r="P561" s="96"/>
      <c r="Q561" s="96"/>
      <c r="R561" s="96"/>
      <c r="S561" s="96"/>
      <c r="T561" s="96"/>
      <c r="U561" s="96"/>
      <c r="V561" s="96"/>
      <c r="W561" s="96"/>
      <c r="X561" s="96"/>
      <c r="Y561" s="96"/>
      <c r="Z561" s="96"/>
      <c r="AA561" s="96"/>
      <c r="AB561" s="96"/>
      <c r="AC561" s="96"/>
      <c r="AD561" s="96"/>
      <c r="AE561" s="96"/>
      <c r="AF561" s="138"/>
      <c r="AG561" s="133"/>
      <c r="AH561" s="100"/>
      <c r="AL561" s="51"/>
      <c r="AM561" s="53"/>
    </row>
    <row r="562" spans="1:39" ht="12.75" customHeight="1">
      <c r="A562" s="629"/>
      <c r="B562" s="631"/>
      <c r="C562" s="624" t="s">
        <v>1026</v>
      </c>
      <c r="D562" s="624"/>
      <c r="E562" s="398"/>
      <c r="F562" s="399"/>
      <c r="G562" s="172"/>
      <c r="H562" s="400">
        <v>0</v>
      </c>
      <c r="I562" s="401">
        <v>0</v>
      </c>
      <c r="J562" s="401"/>
      <c r="K562" s="401"/>
      <c r="L562" s="401">
        <v>0</v>
      </c>
      <c r="M562" s="401">
        <v>0</v>
      </c>
      <c r="N562" s="425"/>
      <c r="O562" s="95"/>
      <c r="P562" s="96"/>
      <c r="Q562" s="96"/>
      <c r="R562" s="96"/>
      <c r="S562" s="96"/>
      <c r="T562" s="96"/>
      <c r="U562" s="96"/>
      <c r="V562" s="96"/>
      <c r="W562" s="96"/>
      <c r="X562" s="96"/>
      <c r="Y562" s="96"/>
      <c r="Z562" s="96"/>
      <c r="AA562" s="96"/>
      <c r="AB562" s="96"/>
      <c r="AC562" s="96"/>
      <c r="AD562" s="96"/>
      <c r="AE562" s="96"/>
      <c r="AF562" s="138"/>
      <c r="AG562" s="133"/>
      <c r="AH562" s="100"/>
      <c r="AL562" s="51"/>
      <c r="AM562" s="53"/>
    </row>
    <row r="563" spans="1:39" ht="12.75" customHeight="1">
      <c r="A563" s="629"/>
      <c r="B563" s="631"/>
      <c r="C563" s="624" t="s">
        <v>1027</v>
      </c>
      <c r="D563" s="624"/>
      <c r="E563" s="398"/>
      <c r="F563" s="399">
        <v>812</v>
      </c>
      <c r="G563" s="172" t="s">
        <v>1032</v>
      </c>
      <c r="H563" s="400">
        <v>100000</v>
      </c>
      <c r="I563" s="401">
        <v>200000</v>
      </c>
      <c r="J563" s="401"/>
      <c r="K563" s="401"/>
      <c r="L563" s="401">
        <v>200000</v>
      </c>
      <c r="M563" s="401">
        <v>200000</v>
      </c>
      <c r="N563" s="425"/>
      <c r="O563" s="95"/>
      <c r="P563" s="96"/>
      <c r="Q563" s="96"/>
      <c r="R563" s="96"/>
      <c r="S563" s="96"/>
      <c r="T563" s="96"/>
      <c r="U563" s="96"/>
      <c r="V563" s="96"/>
      <c r="W563" s="96"/>
      <c r="X563" s="96"/>
      <c r="Y563" s="96"/>
      <c r="Z563" s="96"/>
      <c r="AA563" s="96"/>
      <c r="AB563" s="96"/>
      <c r="AC563" s="96"/>
      <c r="AD563" s="96"/>
      <c r="AE563" s="96"/>
      <c r="AF563" s="138"/>
      <c r="AG563" s="133"/>
      <c r="AH563" s="100"/>
      <c r="AL563" s="51"/>
      <c r="AM563" s="53">
        <f>(M563/I563)*100</f>
        <v>100</v>
      </c>
    </row>
    <row r="564" spans="1:39" ht="34.5" customHeight="1">
      <c r="A564" s="629"/>
      <c r="B564" s="631"/>
      <c r="C564" s="624" t="s">
        <v>1028</v>
      </c>
      <c r="D564" s="624"/>
      <c r="E564" s="398"/>
      <c r="F564" s="399"/>
      <c r="G564" s="172"/>
      <c r="H564" s="400">
        <v>0</v>
      </c>
      <c r="I564" s="401">
        <v>0</v>
      </c>
      <c r="J564" s="401"/>
      <c r="K564" s="401"/>
      <c r="L564" s="401">
        <v>0</v>
      </c>
      <c r="M564" s="401">
        <v>0</v>
      </c>
      <c r="N564" s="419"/>
      <c r="O564" s="95"/>
      <c r="P564" s="96"/>
      <c r="Q564" s="96"/>
      <c r="R564" s="96"/>
      <c r="S564" s="96"/>
      <c r="T564" s="96"/>
      <c r="U564" s="96"/>
      <c r="V564" s="96"/>
      <c r="W564" s="96"/>
      <c r="X564" s="96"/>
      <c r="Y564" s="96"/>
      <c r="Z564" s="96"/>
      <c r="AA564" s="96"/>
      <c r="AB564" s="96"/>
      <c r="AC564" s="96"/>
      <c r="AD564" s="96"/>
      <c r="AE564" s="96"/>
      <c r="AF564" s="138"/>
      <c r="AG564" s="133"/>
      <c r="AH564" s="100"/>
      <c r="AL564" s="51"/>
      <c r="AM564" s="53"/>
    </row>
    <row r="565" spans="1:39" ht="12.75" customHeight="1">
      <c r="A565" s="629"/>
      <c r="B565" s="631" t="s">
        <v>1045</v>
      </c>
      <c r="C565" s="624" t="s">
        <v>1025</v>
      </c>
      <c r="D565" s="624"/>
      <c r="E565" s="398"/>
      <c r="F565" s="399"/>
      <c r="G565" s="172"/>
      <c r="H565" s="400">
        <f>H567</f>
        <v>21420</v>
      </c>
      <c r="I565" s="401">
        <f>SUM(I566:I568)</f>
        <v>21621</v>
      </c>
      <c r="J565" s="401">
        <f>SUM(J566:J568)</f>
        <v>0</v>
      </c>
      <c r="K565" s="401">
        <f>SUM(K566:K568)</f>
        <v>0</v>
      </c>
      <c r="L565" s="401">
        <f>SUM(L566:L568)</f>
        <v>236.50454</v>
      </c>
      <c r="M565" s="401">
        <f>SUM(M566:M568)</f>
        <v>236.50454</v>
      </c>
      <c r="N565" s="425"/>
      <c r="O565" s="95"/>
      <c r="P565" s="96"/>
      <c r="Q565" s="96"/>
      <c r="R565" s="96"/>
      <c r="S565" s="96"/>
      <c r="T565" s="96"/>
      <c r="U565" s="96"/>
      <c r="V565" s="96"/>
      <c r="W565" s="96"/>
      <c r="X565" s="96"/>
      <c r="Y565" s="96"/>
      <c r="Z565" s="96"/>
      <c r="AA565" s="96"/>
      <c r="AB565" s="96"/>
      <c r="AC565" s="96"/>
      <c r="AD565" s="96"/>
      <c r="AE565" s="96"/>
      <c r="AF565" s="138"/>
      <c r="AG565" s="133"/>
      <c r="AH565" s="100"/>
      <c r="AL565" s="51"/>
      <c r="AM565" s="53"/>
    </row>
    <row r="566" spans="1:39" ht="12.75" customHeight="1">
      <c r="A566" s="629"/>
      <c r="B566" s="631"/>
      <c r="C566" s="624" t="s">
        <v>1026</v>
      </c>
      <c r="D566" s="624"/>
      <c r="E566" s="398"/>
      <c r="F566" s="399"/>
      <c r="G566" s="172"/>
      <c r="H566" s="400">
        <v>0</v>
      </c>
      <c r="I566" s="401">
        <v>0</v>
      </c>
      <c r="J566" s="401"/>
      <c r="K566" s="401"/>
      <c r="L566" s="401">
        <v>0</v>
      </c>
      <c r="M566" s="401">
        <v>0</v>
      </c>
      <c r="N566" s="425"/>
      <c r="O566" s="95"/>
      <c r="P566" s="96"/>
      <c r="Q566" s="96"/>
      <c r="R566" s="96"/>
      <c r="S566" s="96"/>
      <c r="T566" s="96"/>
      <c r="U566" s="96"/>
      <c r="V566" s="96"/>
      <c r="W566" s="96"/>
      <c r="X566" s="96"/>
      <c r="Y566" s="96"/>
      <c r="Z566" s="96"/>
      <c r="AA566" s="96"/>
      <c r="AB566" s="96"/>
      <c r="AC566" s="96"/>
      <c r="AD566" s="96"/>
      <c r="AE566" s="96"/>
      <c r="AF566" s="138"/>
      <c r="AG566" s="133"/>
      <c r="AH566" s="100"/>
      <c r="AL566" s="51"/>
      <c r="AM566" s="53"/>
    </row>
    <row r="567" spans="1:39" ht="12.75" customHeight="1">
      <c r="A567" s="629"/>
      <c r="B567" s="631"/>
      <c r="C567" s="624" t="s">
        <v>1027</v>
      </c>
      <c r="D567" s="624"/>
      <c r="E567" s="398"/>
      <c r="F567" s="399">
        <v>812</v>
      </c>
      <c r="G567" s="172" t="s">
        <v>1032</v>
      </c>
      <c r="H567" s="400">
        <v>21420</v>
      </c>
      <c r="I567" s="401">
        <v>21621</v>
      </c>
      <c r="J567" s="401"/>
      <c r="K567" s="401"/>
      <c r="L567" s="401">
        <v>236.50454</v>
      </c>
      <c r="M567" s="401">
        <v>236.50454</v>
      </c>
      <c r="N567" s="425"/>
      <c r="O567" s="95"/>
      <c r="P567" s="96"/>
      <c r="Q567" s="96"/>
      <c r="R567" s="96"/>
      <c r="S567" s="96"/>
      <c r="T567" s="96"/>
      <c r="U567" s="96"/>
      <c r="V567" s="96"/>
      <c r="W567" s="96"/>
      <c r="X567" s="96"/>
      <c r="Y567" s="96"/>
      <c r="Z567" s="96"/>
      <c r="AA567" s="96"/>
      <c r="AB567" s="96"/>
      <c r="AC567" s="96"/>
      <c r="AD567" s="96"/>
      <c r="AE567" s="96"/>
      <c r="AF567" s="138"/>
      <c r="AG567" s="133"/>
      <c r="AH567" s="100"/>
      <c r="AL567" s="51"/>
      <c r="AM567" s="53">
        <f>(M567/I567)*100</f>
        <v>1.0938649461172008</v>
      </c>
    </row>
    <row r="568" spans="1:39" ht="23.25" customHeight="1">
      <c r="A568" s="629"/>
      <c r="B568" s="631"/>
      <c r="C568" s="624" t="s">
        <v>1028</v>
      </c>
      <c r="D568" s="624"/>
      <c r="E568" s="398"/>
      <c r="F568" s="399"/>
      <c r="G568" s="172"/>
      <c r="H568" s="400">
        <v>0</v>
      </c>
      <c r="I568" s="401">
        <v>0</v>
      </c>
      <c r="J568" s="401"/>
      <c r="K568" s="401"/>
      <c r="L568" s="401">
        <v>0</v>
      </c>
      <c r="M568" s="401">
        <v>0</v>
      </c>
      <c r="N568" s="419"/>
      <c r="O568" s="95"/>
      <c r="P568" s="96"/>
      <c r="Q568" s="96"/>
      <c r="R568" s="96"/>
      <c r="S568" s="96"/>
      <c r="T568" s="96"/>
      <c r="U568" s="96"/>
      <c r="V568" s="96"/>
      <c r="W568" s="96"/>
      <c r="X568" s="96"/>
      <c r="Y568" s="96"/>
      <c r="Z568" s="96"/>
      <c r="AA568" s="96"/>
      <c r="AB568" s="96"/>
      <c r="AC568" s="96"/>
      <c r="AD568" s="96"/>
      <c r="AE568" s="96"/>
      <c r="AF568" s="138"/>
      <c r="AG568" s="133"/>
      <c r="AH568" s="100"/>
      <c r="AL568" s="51"/>
      <c r="AM568" s="53"/>
    </row>
    <row r="569" spans="1:39" ht="12.75" customHeight="1">
      <c r="A569" s="629"/>
      <c r="B569" s="631" t="s">
        <v>1046</v>
      </c>
      <c r="C569" s="624" t="s">
        <v>1025</v>
      </c>
      <c r="D569" s="624"/>
      <c r="E569" s="398"/>
      <c r="F569" s="399"/>
      <c r="G569" s="172"/>
      <c r="H569" s="400">
        <f>H571</f>
        <v>13000</v>
      </c>
      <c r="I569" s="401">
        <f>SUM(I570:I572)</f>
        <v>26000</v>
      </c>
      <c r="J569" s="401">
        <f>SUM(J570:J572)</f>
        <v>0</v>
      </c>
      <c r="K569" s="401">
        <f>SUM(K570:K572)</f>
        <v>0</v>
      </c>
      <c r="L569" s="401">
        <f>SUM(L570:L572)</f>
        <v>0</v>
      </c>
      <c r="M569" s="401">
        <f>SUM(M570:M572)</f>
        <v>0</v>
      </c>
      <c r="N569" s="425"/>
      <c r="O569" s="95"/>
      <c r="P569" s="96"/>
      <c r="Q569" s="96"/>
      <c r="R569" s="96"/>
      <c r="S569" s="96"/>
      <c r="T569" s="96"/>
      <c r="U569" s="96"/>
      <c r="V569" s="96"/>
      <c r="W569" s="96"/>
      <c r="X569" s="96"/>
      <c r="Y569" s="96"/>
      <c r="Z569" s="96"/>
      <c r="AA569" s="96"/>
      <c r="AB569" s="96"/>
      <c r="AC569" s="96"/>
      <c r="AD569" s="96"/>
      <c r="AE569" s="96"/>
      <c r="AF569" s="138"/>
      <c r="AG569" s="133"/>
      <c r="AH569" s="100"/>
      <c r="AL569" s="51"/>
      <c r="AM569" s="53"/>
    </row>
    <row r="570" spans="1:39" ht="12.75" customHeight="1">
      <c r="A570" s="629"/>
      <c r="B570" s="631"/>
      <c r="C570" s="624" t="s">
        <v>1026</v>
      </c>
      <c r="D570" s="624"/>
      <c r="E570" s="398"/>
      <c r="F570" s="399"/>
      <c r="G570" s="172"/>
      <c r="H570" s="400">
        <v>0</v>
      </c>
      <c r="I570" s="401">
        <v>0</v>
      </c>
      <c r="J570" s="401"/>
      <c r="K570" s="401"/>
      <c r="L570" s="401">
        <v>0</v>
      </c>
      <c r="M570" s="401">
        <v>0</v>
      </c>
      <c r="N570" s="425"/>
      <c r="O570" s="95"/>
      <c r="P570" s="96"/>
      <c r="Q570" s="96"/>
      <c r="R570" s="96"/>
      <c r="S570" s="96"/>
      <c r="T570" s="96"/>
      <c r="U570" s="96"/>
      <c r="V570" s="96"/>
      <c r="W570" s="96"/>
      <c r="X570" s="96"/>
      <c r="Y570" s="96"/>
      <c r="Z570" s="96"/>
      <c r="AA570" s="96"/>
      <c r="AB570" s="96"/>
      <c r="AC570" s="96"/>
      <c r="AD570" s="96"/>
      <c r="AE570" s="96"/>
      <c r="AF570" s="138"/>
      <c r="AG570" s="133"/>
      <c r="AH570" s="100"/>
      <c r="AL570" s="51"/>
      <c r="AM570" s="53"/>
    </row>
    <row r="571" spans="1:39" ht="12.75" customHeight="1">
      <c r="A571" s="629"/>
      <c r="B571" s="631"/>
      <c r="C571" s="624" t="s">
        <v>1027</v>
      </c>
      <c r="D571" s="624"/>
      <c r="E571" s="398"/>
      <c r="F571" s="399">
        <v>812</v>
      </c>
      <c r="G571" s="172" t="s">
        <v>1032</v>
      </c>
      <c r="H571" s="400">
        <v>13000</v>
      </c>
      <c r="I571" s="401">
        <v>26000</v>
      </c>
      <c r="J571" s="401"/>
      <c r="K571" s="401"/>
      <c r="L571" s="401">
        <v>0</v>
      </c>
      <c r="M571" s="401">
        <v>0</v>
      </c>
      <c r="N571" s="425"/>
      <c r="O571" s="95"/>
      <c r="P571" s="96"/>
      <c r="Q571" s="96"/>
      <c r="R571" s="96"/>
      <c r="S571" s="96"/>
      <c r="T571" s="96"/>
      <c r="U571" s="96"/>
      <c r="V571" s="96"/>
      <c r="W571" s="96"/>
      <c r="X571" s="96"/>
      <c r="Y571" s="96"/>
      <c r="Z571" s="96"/>
      <c r="AA571" s="96"/>
      <c r="AB571" s="96"/>
      <c r="AC571" s="96"/>
      <c r="AD571" s="96"/>
      <c r="AE571" s="96"/>
      <c r="AF571" s="138"/>
      <c r="AG571" s="133"/>
      <c r="AH571" s="100"/>
      <c r="AL571" s="51"/>
      <c r="AM571" s="53">
        <f>(M571/I571)*100</f>
        <v>0</v>
      </c>
    </row>
    <row r="572" spans="1:39" ht="13.5" customHeight="1">
      <c r="A572" s="629"/>
      <c r="B572" s="631"/>
      <c r="C572" s="624" t="s">
        <v>1028</v>
      </c>
      <c r="D572" s="624"/>
      <c r="E572" s="398"/>
      <c r="F572" s="399"/>
      <c r="G572" s="172"/>
      <c r="H572" s="400">
        <v>0</v>
      </c>
      <c r="I572" s="401">
        <v>0</v>
      </c>
      <c r="J572" s="401"/>
      <c r="K572" s="401"/>
      <c r="L572" s="401">
        <v>0</v>
      </c>
      <c r="M572" s="401">
        <v>0</v>
      </c>
      <c r="N572" s="419"/>
      <c r="O572" s="95"/>
      <c r="P572" s="96"/>
      <c r="Q572" s="96"/>
      <c r="R572" s="96"/>
      <c r="S572" s="96"/>
      <c r="T572" s="96"/>
      <c r="U572" s="96"/>
      <c r="V572" s="96"/>
      <c r="W572" s="96"/>
      <c r="X572" s="96"/>
      <c r="Y572" s="96"/>
      <c r="Z572" s="96"/>
      <c r="AA572" s="96"/>
      <c r="AB572" s="96"/>
      <c r="AC572" s="96"/>
      <c r="AD572" s="96"/>
      <c r="AE572" s="96"/>
      <c r="AF572" s="138"/>
      <c r="AG572" s="133"/>
      <c r="AH572" s="100"/>
      <c r="AL572" s="51"/>
      <c r="AM572" s="53"/>
    </row>
    <row r="573" spans="1:39" ht="12.75" customHeight="1">
      <c r="A573" s="629"/>
      <c r="B573" s="631" t="s">
        <v>1047</v>
      </c>
      <c r="C573" s="624" t="s">
        <v>1025</v>
      </c>
      <c r="D573" s="624"/>
      <c r="E573" s="398"/>
      <c r="F573" s="399"/>
      <c r="G573" s="172"/>
      <c r="H573" s="400">
        <f>H575</f>
        <v>8000</v>
      </c>
      <c r="I573" s="401">
        <f>SUM(I574:I576)</f>
        <v>58.31297</v>
      </c>
      <c r="J573" s="401">
        <f>SUM(J574:J576)</f>
        <v>0</v>
      </c>
      <c r="K573" s="401">
        <f>SUM(K574:K576)</f>
        <v>0</v>
      </c>
      <c r="L573" s="401">
        <f>SUM(L574:L576)</f>
        <v>58.31297</v>
      </c>
      <c r="M573" s="401">
        <f>SUM(M574:M576)</f>
        <v>58.31297</v>
      </c>
      <c r="N573" s="411"/>
      <c r="O573" s="95"/>
      <c r="P573" s="96"/>
      <c r="Q573" s="96"/>
      <c r="R573" s="96"/>
      <c r="S573" s="96"/>
      <c r="T573" s="96"/>
      <c r="U573" s="96"/>
      <c r="V573" s="96"/>
      <c r="W573" s="96"/>
      <c r="X573" s="96"/>
      <c r="Y573" s="96"/>
      <c r="Z573" s="96"/>
      <c r="AA573" s="96"/>
      <c r="AB573" s="96"/>
      <c r="AC573" s="96"/>
      <c r="AD573" s="96"/>
      <c r="AE573" s="96"/>
      <c r="AF573" s="138"/>
      <c r="AG573" s="133"/>
      <c r="AH573" s="100"/>
      <c r="AL573" s="51"/>
      <c r="AM573" s="53"/>
    </row>
    <row r="574" spans="1:39" ht="12.75" customHeight="1">
      <c r="A574" s="629"/>
      <c r="B574" s="631"/>
      <c r="C574" s="624" t="s">
        <v>1026</v>
      </c>
      <c r="D574" s="624"/>
      <c r="E574" s="398"/>
      <c r="F574" s="399"/>
      <c r="G574" s="172"/>
      <c r="H574" s="400">
        <v>0</v>
      </c>
      <c r="I574" s="401">
        <v>0</v>
      </c>
      <c r="J574" s="401"/>
      <c r="K574" s="401"/>
      <c r="L574" s="401">
        <v>0</v>
      </c>
      <c r="M574" s="401">
        <v>0</v>
      </c>
      <c r="N574" s="411"/>
      <c r="O574" s="95"/>
      <c r="P574" s="96"/>
      <c r="Q574" s="96"/>
      <c r="R574" s="96"/>
      <c r="S574" s="96"/>
      <c r="T574" s="96"/>
      <c r="U574" s="96"/>
      <c r="V574" s="96"/>
      <c r="W574" s="96"/>
      <c r="X574" s="96"/>
      <c r="Y574" s="96"/>
      <c r="Z574" s="96"/>
      <c r="AA574" s="96"/>
      <c r="AB574" s="96"/>
      <c r="AC574" s="96"/>
      <c r="AD574" s="96"/>
      <c r="AE574" s="96"/>
      <c r="AF574" s="138"/>
      <c r="AG574" s="133"/>
      <c r="AH574" s="100"/>
      <c r="AL574" s="51"/>
      <c r="AM574" s="53"/>
    </row>
    <row r="575" spans="1:39" ht="12.75" customHeight="1">
      <c r="A575" s="629"/>
      <c r="B575" s="631"/>
      <c r="C575" s="624" t="s">
        <v>1027</v>
      </c>
      <c r="D575" s="624"/>
      <c r="E575" s="398"/>
      <c r="F575" s="399">
        <v>812</v>
      </c>
      <c r="G575" s="172" t="s">
        <v>1032</v>
      </c>
      <c r="H575" s="400">
        <v>8000</v>
      </c>
      <c r="I575" s="401">
        <v>58.31297</v>
      </c>
      <c r="J575" s="401"/>
      <c r="K575" s="401"/>
      <c r="L575" s="401">
        <v>58.31297</v>
      </c>
      <c r="M575" s="401">
        <v>58.31297</v>
      </c>
      <c r="N575" s="411"/>
      <c r="O575" s="95"/>
      <c r="P575" s="96"/>
      <c r="Q575" s="96"/>
      <c r="R575" s="96"/>
      <c r="S575" s="96"/>
      <c r="T575" s="96"/>
      <c r="U575" s="96"/>
      <c r="V575" s="96"/>
      <c r="W575" s="96"/>
      <c r="X575" s="96"/>
      <c r="Y575" s="96"/>
      <c r="Z575" s="96"/>
      <c r="AA575" s="96"/>
      <c r="AB575" s="96"/>
      <c r="AC575" s="96"/>
      <c r="AD575" s="96"/>
      <c r="AE575" s="96"/>
      <c r="AF575" s="138"/>
      <c r="AG575" s="133"/>
      <c r="AH575" s="100"/>
      <c r="AL575" s="51"/>
      <c r="AM575" s="53">
        <f>(M575/I575)*100</f>
        <v>100</v>
      </c>
    </row>
    <row r="576" spans="1:39" ht="12" customHeight="1">
      <c r="A576" s="629"/>
      <c r="B576" s="631"/>
      <c r="C576" s="624" t="s">
        <v>1028</v>
      </c>
      <c r="D576" s="624"/>
      <c r="E576" s="398"/>
      <c r="F576" s="399"/>
      <c r="G576" s="172"/>
      <c r="H576" s="400">
        <v>0</v>
      </c>
      <c r="I576" s="401">
        <v>0</v>
      </c>
      <c r="J576" s="401"/>
      <c r="K576" s="401"/>
      <c r="L576" s="401">
        <v>0</v>
      </c>
      <c r="M576" s="401">
        <v>0</v>
      </c>
      <c r="N576" s="411"/>
      <c r="O576" s="95"/>
      <c r="P576" s="96"/>
      <c r="Q576" s="96"/>
      <c r="R576" s="96"/>
      <c r="S576" s="96"/>
      <c r="T576" s="96"/>
      <c r="U576" s="96"/>
      <c r="V576" s="96"/>
      <c r="W576" s="96"/>
      <c r="X576" s="96"/>
      <c r="Y576" s="96"/>
      <c r="Z576" s="96"/>
      <c r="AA576" s="96"/>
      <c r="AB576" s="96"/>
      <c r="AC576" s="96"/>
      <c r="AD576" s="96"/>
      <c r="AE576" s="96"/>
      <c r="AF576" s="138"/>
      <c r="AG576" s="133"/>
      <c r="AH576" s="100"/>
      <c r="AL576" s="51"/>
      <c r="AM576" s="53"/>
    </row>
    <row r="577" spans="1:39" ht="12.75" customHeight="1">
      <c r="A577" s="629"/>
      <c r="B577" s="631" t="s">
        <v>1048</v>
      </c>
      <c r="C577" s="624" t="s">
        <v>1025</v>
      </c>
      <c r="D577" s="624"/>
      <c r="E577" s="398"/>
      <c r="F577" s="399"/>
      <c r="G577" s="172"/>
      <c r="H577" s="400">
        <f>H579</f>
        <v>8000</v>
      </c>
      <c r="I577" s="401">
        <f>SUM(I578:I580)</f>
        <v>138.77997</v>
      </c>
      <c r="J577" s="401">
        <f>SUM(J578:J580)</f>
        <v>0</v>
      </c>
      <c r="K577" s="401">
        <f>SUM(K578:K580)</f>
        <v>0</v>
      </c>
      <c r="L577" s="401">
        <f>SUM(L578:L580)</f>
        <v>138.77997</v>
      </c>
      <c r="M577" s="401">
        <f>SUM(M578:M580)</f>
        <v>138.77997</v>
      </c>
      <c r="N577" s="411"/>
      <c r="O577" s="95"/>
      <c r="P577" s="96"/>
      <c r="Q577" s="96"/>
      <c r="R577" s="96"/>
      <c r="S577" s="96"/>
      <c r="T577" s="96"/>
      <c r="U577" s="96"/>
      <c r="V577" s="96"/>
      <c r="W577" s="96"/>
      <c r="X577" s="96"/>
      <c r="Y577" s="96"/>
      <c r="Z577" s="96"/>
      <c r="AA577" s="96"/>
      <c r="AB577" s="96"/>
      <c r="AC577" s="96"/>
      <c r="AD577" s="96"/>
      <c r="AE577" s="96"/>
      <c r="AF577" s="138"/>
      <c r="AG577" s="133"/>
      <c r="AH577" s="100"/>
      <c r="AL577" s="51"/>
      <c r="AM577" s="53"/>
    </row>
    <row r="578" spans="1:39" ht="12.75" customHeight="1">
      <c r="A578" s="629"/>
      <c r="B578" s="631"/>
      <c r="C578" s="624" t="s">
        <v>1026</v>
      </c>
      <c r="D578" s="624"/>
      <c r="E578" s="398"/>
      <c r="F578" s="399"/>
      <c r="G578" s="172"/>
      <c r="H578" s="400">
        <v>0</v>
      </c>
      <c r="I578" s="401">
        <v>0</v>
      </c>
      <c r="J578" s="401"/>
      <c r="K578" s="401"/>
      <c r="L578" s="401">
        <v>0</v>
      </c>
      <c r="M578" s="401">
        <v>0</v>
      </c>
      <c r="N578" s="411"/>
      <c r="O578" s="95"/>
      <c r="P578" s="96"/>
      <c r="Q578" s="96"/>
      <c r="R578" s="96"/>
      <c r="S578" s="96"/>
      <c r="T578" s="96"/>
      <c r="U578" s="96"/>
      <c r="V578" s="96"/>
      <c r="W578" s="96"/>
      <c r="X578" s="96"/>
      <c r="Y578" s="96"/>
      <c r="Z578" s="96"/>
      <c r="AA578" s="96"/>
      <c r="AB578" s="96"/>
      <c r="AC578" s="96"/>
      <c r="AD578" s="96"/>
      <c r="AE578" s="96"/>
      <c r="AF578" s="138"/>
      <c r="AG578" s="133"/>
      <c r="AH578" s="100"/>
      <c r="AL578" s="51"/>
      <c r="AM578" s="53"/>
    </row>
    <row r="579" spans="1:39" ht="12.75" customHeight="1">
      <c r="A579" s="629"/>
      <c r="B579" s="631"/>
      <c r="C579" s="624" t="s">
        <v>1027</v>
      </c>
      <c r="D579" s="624"/>
      <c r="E579" s="398"/>
      <c r="F579" s="399">
        <v>812</v>
      </c>
      <c r="G579" s="172" t="s">
        <v>1032</v>
      </c>
      <c r="H579" s="400">
        <v>8000</v>
      </c>
      <c r="I579" s="401">
        <v>138.77997</v>
      </c>
      <c r="J579" s="401"/>
      <c r="K579" s="401"/>
      <c r="L579" s="401">
        <v>138.77997</v>
      </c>
      <c r="M579" s="401">
        <f>L579</f>
        <v>138.77997</v>
      </c>
      <c r="N579" s="411"/>
      <c r="O579" s="95"/>
      <c r="P579" s="96"/>
      <c r="Q579" s="96"/>
      <c r="R579" s="96"/>
      <c r="S579" s="96"/>
      <c r="T579" s="96"/>
      <c r="U579" s="96"/>
      <c r="V579" s="96"/>
      <c r="W579" s="96"/>
      <c r="X579" s="96"/>
      <c r="Y579" s="96"/>
      <c r="Z579" s="96"/>
      <c r="AA579" s="96"/>
      <c r="AB579" s="96"/>
      <c r="AC579" s="96"/>
      <c r="AD579" s="96"/>
      <c r="AE579" s="96"/>
      <c r="AF579" s="138"/>
      <c r="AG579" s="133"/>
      <c r="AH579" s="100"/>
      <c r="AL579" s="51"/>
      <c r="AM579" s="53">
        <f>(M579/I579)*100</f>
        <v>100</v>
      </c>
    </row>
    <row r="580" spans="1:39" ht="12" customHeight="1">
      <c r="A580" s="629"/>
      <c r="B580" s="631"/>
      <c r="C580" s="624" t="s">
        <v>1028</v>
      </c>
      <c r="D580" s="624"/>
      <c r="E580" s="398"/>
      <c r="F580" s="399"/>
      <c r="G580" s="172"/>
      <c r="H580" s="400">
        <v>0</v>
      </c>
      <c r="I580" s="401">
        <v>0</v>
      </c>
      <c r="J580" s="401"/>
      <c r="K580" s="401"/>
      <c r="L580" s="401">
        <v>0</v>
      </c>
      <c r="M580" s="401">
        <v>0</v>
      </c>
      <c r="N580" s="411"/>
      <c r="O580" s="95"/>
      <c r="P580" s="96"/>
      <c r="Q580" s="96"/>
      <c r="R580" s="96"/>
      <c r="S580" s="96"/>
      <c r="T580" s="96"/>
      <c r="U580" s="96"/>
      <c r="V580" s="96"/>
      <c r="W580" s="96"/>
      <c r="X580" s="96"/>
      <c r="Y580" s="96"/>
      <c r="Z580" s="96"/>
      <c r="AA580" s="96"/>
      <c r="AB580" s="96"/>
      <c r="AC580" s="96"/>
      <c r="AD580" s="96"/>
      <c r="AE580" s="96"/>
      <c r="AF580" s="138"/>
      <c r="AG580" s="133"/>
      <c r="AH580" s="100"/>
      <c r="AL580" s="51"/>
      <c r="AM580" s="53"/>
    </row>
    <row r="581" spans="1:39" ht="12.75" customHeight="1">
      <c r="A581" s="629"/>
      <c r="B581" s="631" t="s">
        <v>1049</v>
      </c>
      <c r="C581" s="624" t="s">
        <v>1025</v>
      </c>
      <c r="D581" s="624"/>
      <c r="E581" s="398"/>
      <c r="F581" s="399"/>
      <c r="G581" s="172"/>
      <c r="H581" s="400">
        <f>H583</f>
        <v>10000</v>
      </c>
      <c r="I581" s="401">
        <f>SUM(I582:I584)</f>
        <v>23000</v>
      </c>
      <c r="J581" s="401">
        <f>SUM(J582:J584)</f>
        <v>0</v>
      </c>
      <c r="K581" s="401">
        <f>SUM(K582:K584)</f>
        <v>0</v>
      </c>
      <c r="L581" s="401">
        <f>SUM(L582:L584)</f>
        <v>128.26619</v>
      </c>
      <c r="M581" s="401">
        <f>SUM(M582:M584)</f>
        <v>128.26619</v>
      </c>
      <c r="N581" s="411"/>
      <c r="O581" s="95"/>
      <c r="P581" s="96"/>
      <c r="Q581" s="96"/>
      <c r="R581" s="96"/>
      <c r="S581" s="96"/>
      <c r="T581" s="96"/>
      <c r="U581" s="96"/>
      <c r="V581" s="96"/>
      <c r="W581" s="96"/>
      <c r="X581" s="96"/>
      <c r="Y581" s="96"/>
      <c r="Z581" s="96"/>
      <c r="AA581" s="96"/>
      <c r="AB581" s="96"/>
      <c r="AC581" s="96"/>
      <c r="AD581" s="96"/>
      <c r="AE581" s="96"/>
      <c r="AF581" s="138"/>
      <c r="AG581" s="133"/>
      <c r="AH581" s="100"/>
      <c r="AL581" s="51"/>
      <c r="AM581" s="53"/>
    </row>
    <row r="582" spans="1:39" ht="12.75" customHeight="1">
      <c r="A582" s="629"/>
      <c r="B582" s="631"/>
      <c r="C582" s="624" t="s">
        <v>1026</v>
      </c>
      <c r="D582" s="624"/>
      <c r="E582" s="398"/>
      <c r="F582" s="399"/>
      <c r="G582" s="172"/>
      <c r="H582" s="400">
        <v>0</v>
      </c>
      <c r="I582" s="401">
        <v>0</v>
      </c>
      <c r="J582" s="401"/>
      <c r="K582" s="401"/>
      <c r="L582" s="401">
        <v>0</v>
      </c>
      <c r="M582" s="401">
        <v>0</v>
      </c>
      <c r="N582" s="411"/>
      <c r="O582" s="95"/>
      <c r="P582" s="96"/>
      <c r="Q582" s="96"/>
      <c r="R582" s="96"/>
      <c r="S582" s="96"/>
      <c r="T582" s="96"/>
      <c r="U582" s="96"/>
      <c r="V582" s="96"/>
      <c r="W582" s="96"/>
      <c r="X582" s="96"/>
      <c r="Y582" s="96"/>
      <c r="Z582" s="96"/>
      <c r="AA582" s="96"/>
      <c r="AB582" s="96"/>
      <c r="AC582" s="96"/>
      <c r="AD582" s="96"/>
      <c r="AE582" s="96"/>
      <c r="AF582" s="138"/>
      <c r="AG582" s="133"/>
      <c r="AH582" s="100"/>
      <c r="AL582" s="51"/>
      <c r="AM582" s="53"/>
    </row>
    <row r="583" spans="1:39" ht="12.75" customHeight="1">
      <c r="A583" s="629"/>
      <c r="B583" s="631"/>
      <c r="C583" s="624" t="s">
        <v>1027</v>
      </c>
      <c r="D583" s="624"/>
      <c r="E583" s="398"/>
      <c r="F583" s="399">
        <v>812</v>
      </c>
      <c r="G583" s="172" t="s">
        <v>1032</v>
      </c>
      <c r="H583" s="400">
        <v>10000</v>
      </c>
      <c r="I583" s="401">
        <v>23000</v>
      </c>
      <c r="J583" s="401"/>
      <c r="K583" s="401"/>
      <c r="L583" s="401">
        <v>128.26619</v>
      </c>
      <c r="M583" s="401">
        <v>128.26619</v>
      </c>
      <c r="N583" s="411"/>
      <c r="O583" s="95"/>
      <c r="P583" s="96"/>
      <c r="Q583" s="96"/>
      <c r="R583" s="96"/>
      <c r="S583" s="96"/>
      <c r="T583" s="96"/>
      <c r="U583" s="96"/>
      <c r="V583" s="96"/>
      <c r="W583" s="96"/>
      <c r="X583" s="96"/>
      <c r="Y583" s="96"/>
      <c r="Z583" s="96"/>
      <c r="AA583" s="96"/>
      <c r="AB583" s="96"/>
      <c r="AC583" s="96"/>
      <c r="AD583" s="96"/>
      <c r="AE583" s="96"/>
      <c r="AF583" s="138"/>
      <c r="AG583" s="133"/>
      <c r="AH583" s="100"/>
      <c r="AL583" s="51"/>
      <c r="AM583" s="53">
        <f>(M583/I583)*100</f>
        <v>0.5576790869565218</v>
      </c>
    </row>
    <row r="584" spans="1:39" ht="13.5" customHeight="1">
      <c r="A584" s="629"/>
      <c r="B584" s="631"/>
      <c r="C584" s="624" t="s">
        <v>1028</v>
      </c>
      <c r="D584" s="624"/>
      <c r="E584" s="398"/>
      <c r="F584" s="399"/>
      <c r="G584" s="172"/>
      <c r="H584" s="400">
        <v>0</v>
      </c>
      <c r="I584" s="401">
        <v>0</v>
      </c>
      <c r="J584" s="401"/>
      <c r="K584" s="401"/>
      <c r="L584" s="401">
        <v>0</v>
      </c>
      <c r="M584" s="401">
        <v>0</v>
      </c>
      <c r="N584" s="411"/>
      <c r="O584" s="95"/>
      <c r="P584" s="96"/>
      <c r="Q584" s="96"/>
      <c r="R584" s="96"/>
      <c r="S584" s="96"/>
      <c r="T584" s="96"/>
      <c r="U584" s="96"/>
      <c r="V584" s="96"/>
      <c r="W584" s="96"/>
      <c r="X584" s="96"/>
      <c r="Y584" s="96"/>
      <c r="Z584" s="96"/>
      <c r="AA584" s="96"/>
      <c r="AB584" s="96"/>
      <c r="AC584" s="96"/>
      <c r="AD584" s="96"/>
      <c r="AE584" s="96"/>
      <c r="AF584" s="138"/>
      <c r="AG584" s="133"/>
      <c r="AH584" s="100"/>
      <c r="AL584" s="51"/>
      <c r="AM584" s="53"/>
    </row>
    <row r="585" spans="1:39" ht="12.75" customHeight="1">
      <c r="A585" s="629"/>
      <c r="B585" s="631" t="s">
        <v>370</v>
      </c>
      <c r="C585" s="624" t="s">
        <v>1025</v>
      </c>
      <c r="D585" s="624"/>
      <c r="E585" s="398">
        <f aca="true" t="shared" si="64" ref="E585:M585">SUM(E586:E590)</f>
        <v>478.92229</v>
      </c>
      <c r="F585" s="399"/>
      <c r="G585" s="172"/>
      <c r="H585" s="400">
        <f>H588</f>
        <v>10000</v>
      </c>
      <c r="I585" s="401">
        <f>SUM(I586:I588)</f>
        <v>478.92229</v>
      </c>
      <c r="J585" s="401">
        <f t="shared" si="64"/>
        <v>0</v>
      </c>
      <c r="K585" s="401">
        <f t="shared" si="64"/>
        <v>0</v>
      </c>
      <c r="L585" s="401">
        <f t="shared" si="64"/>
        <v>478.92229</v>
      </c>
      <c r="M585" s="401">
        <f t="shared" si="64"/>
        <v>478.92229</v>
      </c>
      <c r="N585" s="634"/>
      <c r="O585" s="83"/>
      <c r="P585" s="84"/>
      <c r="Q585" s="84"/>
      <c r="R585" s="84"/>
      <c r="S585" s="84"/>
      <c r="T585" s="84"/>
      <c r="U585" s="84"/>
      <c r="V585" s="84"/>
      <c r="W585" s="84"/>
      <c r="X585" s="84"/>
      <c r="Y585" s="84"/>
      <c r="Z585" s="84"/>
      <c r="AA585" s="84"/>
      <c r="AB585" s="84"/>
      <c r="AC585" s="84"/>
      <c r="AD585" s="84"/>
      <c r="AE585" s="84"/>
      <c r="AF585" s="85"/>
      <c r="AG585" s="133"/>
      <c r="AH585" s="100"/>
      <c r="AL585" s="51"/>
      <c r="AM585" s="53"/>
    </row>
    <row r="586" spans="1:39" ht="12.75" customHeight="1" hidden="1">
      <c r="A586" s="629"/>
      <c r="B586" s="631"/>
      <c r="C586" s="624" t="s">
        <v>28</v>
      </c>
      <c r="D586" s="624"/>
      <c r="E586" s="398">
        <f>SUM(I586:K586)</f>
        <v>0</v>
      </c>
      <c r="F586" s="399"/>
      <c r="G586" s="172"/>
      <c r="H586" s="400"/>
      <c r="I586" s="401"/>
      <c r="J586" s="401"/>
      <c r="K586" s="401"/>
      <c r="L586" s="401"/>
      <c r="M586" s="401"/>
      <c r="N586" s="634"/>
      <c r="O586" s="83"/>
      <c r="P586" s="84"/>
      <c r="Q586" s="84"/>
      <c r="R586" s="84"/>
      <c r="S586" s="84"/>
      <c r="T586" s="84"/>
      <c r="U586" s="84"/>
      <c r="V586" s="84"/>
      <c r="W586" s="84"/>
      <c r="X586" s="84"/>
      <c r="Y586" s="84"/>
      <c r="Z586" s="84"/>
      <c r="AA586" s="84"/>
      <c r="AB586" s="84"/>
      <c r="AC586" s="84"/>
      <c r="AD586" s="84"/>
      <c r="AE586" s="84"/>
      <c r="AF586" s="85"/>
      <c r="AG586" s="133"/>
      <c r="AH586" s="100"/>
      <c r="AL586" s="51"/>
      <c r="AM586" s="53"/>
    </row>
    <row r="587" spans="1:39" ht="12.75" customHeight="1">
      <c r="A587" s="629"/>
      <c r="B587" s="631"/>
      <c r="C587" s="624" t="s">
        <v>1026</v>
      </c>
      <c r="D587" s="624"/>
      <c r="E587" s="398"/>
      <c r="F587" s="399"/>
      <c r="G587" s="172"/>
      <c r="H587" s="400">
        <v>0</v>
      </c>
      <c r="I587" s="401">
        <v>0</v>
      </c>
      <c r="J587" s="401"/>
      <c r="K587" s="401"/>
      <c r="L587" s="401">
        <v>0</v>
      </c>
      <c r="M587" s="401">
        <v>0</v>
      </c>
      <c r="N587" s="634"/>
      <c r="O587" s="83"/>
      <c r="P587" s="84"/>
      <c r="Q587" s="84"/>
      <c r="R587" s="84"/>
      <c r="S587" s="84"/>
      <c r="T587" s="84"/>
      <c r="U587" s="84"/>
      <c r="V587" s="84"/>
      <c r="W587" s="84"/>
      <c r="X587" s="84"/>
      <c r="Y587" s="84"/>
      <c r="Z587" s="84"/>
      <c r="AA587" s="84"/>
      <c r="AB587" s="84"/>
      <c r="AC587" s="84"/>
      <c r="AD587" s="84"/>
      <c r="AE587" s="84"/>
      <c r="AF587" s="85"/>
      <c r="AG587" s="133"/>
      <c r="AH587" s="100"/>
      <c r="AL587" s="51"/>
      <c r="AM587" s="53"/>
    </row>
    <row r="588" spans="1:39" ht="12.75" customHeight="1">
      <c r="A588" s="629"/>
      <c r="B588" s="631"/>
      <c r="C588" s="624" t="s">
        <v>1027</v>
      </c>
      <c r="D588" s="624"/>
      <c r="E588" s="398">
        <f>SUM(I588:K588)</f>
        <v>478.92229</v>
      </c>
      <c r="F588" s="399"/>
      <c r="G588" s="172"/>
      <c r="H588" s="400">
        <f aca="true" t="shared" si="65" ref="H588:M588">H595</f>
        <v>10000</v>
      </c>
      <c r="I588" s="401">
        <f t="shared" si="65"/>
        <v>478.92229</v>
      </c>
      <c r="J588" s="401">
        <f t="shared" si="65"/>
        <v>0</v>
      </c>
      <c r="K588" s="401">
        <f t="shared" si="65"/>
        <v>0</v>
      </c>
      <c r="L588" s="401">
        <f t="shared" si="65"/>
        <v>478.92229</v>
      </c>
      <c r="M588" s="401">
        <f t="shared" si="65"/>
        <v>478.92229</v>
      </c>
      <c r="N588" s="634"/>
      <c r="O588" s="83"/>
      <c r="P588" s="84"/>
      <c r="Q588" s="84"/>
      <c r="R588" s="84"/>
      <c r="S588" s="84"/>
      <c r="T588" s="84"/>
      <c r="U588" s="84"/>
      <c r="V588" s="84"/>
      <c r="W588" s="84"/>
      <c r="X588" s="84"/>
      <c r="Y588" s="84"/>
      <c r="Z588" s="84"/>
      <c r="AA588" s="84"/>
      <c r="AB588" s="84"/>
      <c r="AC588" s="84"/>
      <c r="AD588" s="84"/>
      <c r="AE588" s="84"/>
      <c r="AF588" s="85"/>
      <c r="AG588" s="133"/>
      <c r="AH588" s="100"/>
      <c r="AL588" s="51"/>
      <c r="AM588" s="53"/>
    </row>
    <row r="589" spans="1:39" ht="12.75" customHeight="1" hidden="1">
      <c r="A589" s="629"/>
      <c r="B589" s="631"/>
      <c r="C589" s="624" t="s">
        <v>39</v>
      </c>
      <c r="D589" s="624"/>
      <c r="E589" s="398">
        <f>SUM(I589:K589)</f>
        <v>0</v>
      </c>
      <c r="F589" s="399"/>
      <c r="G589" s="172"/>
      <c r="H589" s="400"/>
      <c r="I589" s="401"/>
      <c r="J589" s="401"/>
      <c r="K589" s="401"/>
      <c r="L589" s="401"/>
      <c r="M589" s="401"/>
      <c r="N589" s="431"/>
      <c r="O589" s="116"/>
      <c r="P589" s="117"/>
      <c r="Q589" s="117"/>
      <c r="R589" s="117"/>
      <c r="S589" s="117"/>
      <c r="T589" s="117"/>
      <c r="U589" s="117"/>
      <c r="V589" s="117"/>
      <c r="W589" s="117"/>
      <c r="X589" s="117"/>
      <c r="Y589" s="117"/>
      <c r="Z589" s="117"/>
      <c r="AA589" s="117"/>
      <c r="AB589" s="117"/>
      <c r="AC589" s="117"/>
      <c r="AD589" s="117"/>
      <c r="AE589" s="117"/>
      <c r="AF589" s="117"/>
      <c r="AG589" s="136"/>
      <c r="AH589" s="100"/>
      <c r="AL589" s="51"/>
      <c r="AM589" s="53" t="e">
        <f>(M589/I589)*100</f>
        <v>#DIV/0!</v>
      </c>
    </row>
    <row r="590" spans="1:39" ht="12.75" customHeight="1" hidden="1">
      <c r="A590" s="629"/>
      <c r="B590" s="631"/>
      <c r="C590" s="624" t="s">
        <v>40</v>
      </c>
      <c r="D590" s="624"/>
      <c r="E590" s="398">
        <f>SUM(I590:K590)</f>
        <v>0</v>
      </c>
      <c r="F590" s="399"/>
      <c r="G590" s="172"/>
      <c r="H590" s="400"/>
      <c r="I590" s="401"/>
      <c r="J590" s="401"/>
      <c r="K590" s="401"/>
      <c r="L590" s="401"/>
      <c r="M590" s="401"/>
      <c r="N590" s="432"/>
      <c r="O590" s="115"/>
      <c r="P590" s="126"/>
      <c r="Q590" s="126"/>
      <c r="R590" s="126"/>
      <c r="S590" s="126"/>
      <c r="T590" s="126"/>
      <c r="U590" s="126"/>
      <c r="V590" s="126"/>
      <c r="W590" s="126"/>
      <c r="X590" s="126"/>
      <c r="Y590" s="126"/>
      <c r="Z590" s="126"/>
      <c r="AA590" s="126"/>
      <c r="AB590" s="126"/>
      <c r="AC590" s="126"/>
      <c r="AD590" s="126"/>
      <c r="AE590" s="126"/>
      <c r="AF590" s="126"/>
      <c r="AG590" s="136"/>
      <c r="AH590" s="100"/>
      <c r="AL590" s="51"/>
      <c r="AM590" s="53" t="e">
        <f>(M590/I590)*100</f>
        <v>#DIV/0!</v>
      </c>
    </row>
    <row r="591" spans="1:39" ht="12.75" customHeight="1">
      <c r="A591" s="629"/>
      <c r="B591" s="631"/>
      <c r="C591" s="624" t="s">
        <v>1028</v>
      </c>
      <c r="D591" s="624"/>
      <c r="E591" s="398"/>
      <c r="F591" s="399"/>
      <c r="G591" s="172"/>
      <c r="H591" s="400">
        <v>0</v>
      </c>
      <c r="I591" s="401">
        <v>0</v>
      </c>
      <c r="J591" s="401"/>
      <c r="K591" s="401"/>
      <c r="L591" s="401">
        <v>0</v>
      </c>
      <c r="M591" s="401">
        <v>0</v>
      </c>
      <c r="N591" s="425"/>
      <c r="O591" s="95"/>
      <c r="P591" s="96"/>
      <c r="Q591" s="96"/>
      <c r="R591" s="96"/>
      <c r="S591" s="96"/>
      <c r="T591" s="96"/>
      <c r="U591" s="96"/>
      <c r="V591" s="96"/>
      <c r="W591" s="96"/>
      <c r="X591" s="96"/>
      <c r="Y591" s="96"/>
      <c r="Z591" s="96"/>
      <c r="AA591" s="96"/>
      <c r="AB591" s="96"/>
      <c r="AC591" s="96"/>
      <c r="AD591" s="96"/>
      <c r="AE591" s="96"/>
      <c r="AF591" s="138"/>
      <c r="AG591" s="133"/>
      <c r="AH591" s="100"/>
      <c r="AL591" s="51"/>
      <c r="AM591" s="53"/>
    </row>
    <row r="592" spans="1:39" ht="12.75" customHeight="1">
      <c r="A592" s="629"/>
      <c r="B592" s="631" t="s">
        <v>1050</v>
      </c>
      <c r="C592" s="624" t="s">
        <v>1025</v>
      </c>
      <c r="D592" s="624"/>
      <c r="E592" s="398"/>
      <c r="F592" s="399"/>
      <c r="G592" s="172"/>
      <c r="H592" s="400">
        <f>H595</f>
        <v>10000</v>
      </c>
      <c r="I592" s="401">
        <f>SUM(I593:I596)</f>
        <v>478.92229</v>
      </c>
      <c r="J592" s="401">
        <f>SUM(J593:J596)</f>
        <v>0</v>
      </c>
      <c r="K592" s="401">
        <f>SUM(K593:K596)</f>
        <v>0</v>
      </c>
      <c r="L592" s="401">
        <f>SUM(L593:L596)</f>
        <v>478.92229</v>
      </c>
      <c r="M592" s="401">
        <f>SUM(M593:M596)</f>
        <v>478.92229</v>
      </c>
      <c r="N592" s="425"/>
      <c r="O592" s="95"/>
      <c r="P592" s="96"/>
      <c r="Q592" s="96"/>
      <c r="R592" s="96"/>
      <c r="S592" s="96"/>
      <c r="T592" s="96"/>
      <c r="U592" s="96"/>
      <c r="V592" s="96"/>
      <c r="W592" s="96"/>
      <c r="X592" s="96"/>
      <c r="Y592" s="96"/>
      <c r="Z592" s="96"/>
      <c r="AA592" s="96"/>
      <c r="AB592" s="96"/>
      <c r="AC592" s="96"/>
      <c r="AD592" s="96"/>
      <c r="AE592" s="96"/>
      <c r="AF592" s="138"/>
      <c r="AG592" s="133"/>
      <c r="AH592" s="100"/>
      <c r="AL592" s="51"/>
      <c r="AM592" s="53"/>
    </row>
    <row r="593" spans="1:39" ht="12.75" customHeight="1" hidden="1">
      <c r="A593" s="629"/>
      <c r="B593" s="631"/>
      <c r="C593" s="624" t="s">
        <v>28</v>
      </c>
      <c r="D593" s="624"/>
      <c r="E593" s="398"/>
      <c r="F593" s="399"/>
      <c r="G593" s="172"/>
      <c r="H593" s="400"/>
      <c r="I593" s="401"/>
      <c r="J593" s="401"/>
      <c r="K593" s="401"/>
      <c r="L593" s="401"/>
      <c r="M593" s="401"/>
      <c r="N593" s="425"/>
      <c r="O593" s="95"/>
      <c r="P593" s="96"/>
      <c r="Q593" s="96"/>
      <c r="R593" s="96"/>
      <c r="S593" s="96"/>
      <c r="T593" s="96"/>
      <c r="U593" s="96"/>
      <c r="V593" s="96"/>
      <c r="W593" s="96"/>
      <c r="X593" s="96"/>
      <c r="Y593" s="96"/>
      <c r="Z593" s="96"/>
      <c r="AA593" s="96"/>
      <c r="AB593" s="96"/>
      <c r="AC593" s="96"/>
      <c r="AD593" s="96"/>
      <c r="AE593" s="96"/>
      <c r="AF593" s="138"/>
      <c r="AG593" s="133"/>
      <c r="AH593" s="100"/>
      <c r="AL593" s="51"/>
      <c r="AM593" s="53" t="e">
        <f>(M593/I593)*100</f>
        <v>#DIV/0!</v>
      </c>
    </row>
    <row r="594" spans="1:39" ht="12.75" customHeight="1">
      <c r="A594" s="629"/>
      <c r="B594" s="631"/>
      <c r="C594" s="624" t="s">
        <v>1026</v>
      </c>
      <c r="D594" s="624"/>
      <c r="E594" s="398"/>
      <c r="F594" s="399"/>
      <c r="G594" s="172"/>
      <c r="H594" s="400">
        <v>0</v>
      </c>
      <c r="I594" s="401">
        <v>0</v>
      </c>
      <c r="J594" s="401"/>
      <c r="K594" s="401"/>
      <c r="L594" s="401">
        <v>0</v>
      </c>
      <c r="M594" s="401">
        <v>0</v>
      </c>
      <c r="N594" s="425"/>
      <c r="O594" s="95"/>
      <c r="P594" s="96"/>
      <c r="Q594" s="96"/>
      <c r="R594" s="96"/>
      <c r="S594" s="96"/>
      <c r="T594" s="96"/>
      <c r="U594" s="96"/>
      <c r="V594" s="96"/>
      <c r="W594" s="96"/>
      <c r="X594" s="96"/>
      <c r="Y594" s="96"/>
      <c r="Z594" s="96"/>
      <c r="AA594" s="96"/>
      <c r="AB594" s="96"/>
      <c r="AC594" s="96"/>
      <c r="AD594" s="96"/>
      <c r="AE594" s="96"/>
      <c r="AF594" s="138"/>
      <c r="AG594" s="133"/>
      <c r="AH594" s="100"/>
      <c r="AL594" s="51"/>
      <c r="AM594" s="53"/>
    </row>
    <row r="595" spans="1:39" ht="12.75" customHeight="1">
      <c r="A595" s="629"/>
      <c r="B595" s="631"/>
      <c r="C595" s="624" t="s">
        <v>1027</v>
      </c>
      <c r="D595" s="624"/>
      <c r="E595" s="398"/>
      <c r="F595" s="399">
        <v>812</v>
      </c>
      <c r="G595" s="172" t="s">
        <v>1032</v>
      </c>
      <c r="H595" s="400">
        <v>10000</v>
      </c>
      <c r="I595" s="401">
        <v>478.92229</v>
      </c>
      <c r="J595" s="401"/>
      <c r="K595" s="401"/>
      <c r="L595" s="401">
        <v>478.92229</v>
      </c>
      <c r="M595" s="401">
        <v>478.92229</v>
      </c>
      <c r="N595" s="425"/>
      <c r="O595" s="95"/>
      <c r="P595" s="96"/>
      <c r="Q595" s="96"/>
      <c r="R595" s="96"/>
      <c r="S595" s="96"/>
      <c r="T595" s="96"/>
      <c r="U595" s="96"/>
      <c r="V595" s="96"/>
      <c r="W595" s="96"/>
      <c r="X595" s="96"/>
      <c r="Y595" s="96"/>
      <c r="Z595" s="96"/>
      <c r="AA595" s="96"/>
      <c r="AB595" s="96"/>
      <c r="AC595" s="96"/>
      <c r="AD595" s="96"/>
      <c r="AE595" s="96"/>
      <c r="AF595" s="138"/>
      <c r="AG595" s="133"/>
      <c r="AH595" s="100"/>
      <c r="AL595" s="51"/>
      <c r="AM595" s="53">
        <f>(M595/I595)*100</f>
        <v>100</v>
      </c>
    </row>
    <row r="596" spans="1:39" ht="12.75" customHeight="1" hidden="1">
      <c r="A596" s="629"/>
      <c r="B596" s="631"/>
      <c r="C596" s="624" t="s">
        <v>39</v>
      </c>
      <c r="D596" s="624"/>
      <c r="E596" s="398"/>
      <c r="F596" s="399"/>
      <c r="G596" s="172"/>
      <c r="H596" s="400"/>
      <c r="I596" s="401"/>
      <c r="J596" s="401"/>
      <c r="K596" s="401"/>
      <c r="L596" s="401"/>
      <c r="M596" s="401"/>
      <c r="N596" s="419"/>
      <c r="O596" s="95"/>
      <c r="P596" s="96"/>
      <c r="Q596" s="96"/>
      <c r="R596" s="96"/>
      <c r="S596" s="96"/>
      <c r="T596" s="96"/>
      <c r="U596" s="96"/>
      <c r="V596" s="96"/>
      <c r="W596" s="96"/>
      <c r="X596" s="96"/>
      <c r="Y596" s="96"/>
      <c r="Z596" s="96"/>
      <c r="AA596" s="96"/>
      <c r="AB596" s="96"/>
      <c r="AC596" s="96"/>
      <c r="AD596" s="96"/>
      <c r="AE596" s="96"/>
      <c r="AF596" s="138"/>
      <c r="AG596" s="133"/>
      <c r="AH596" s="100"/>
      <c r="AL596" s="51"/>
      <c r="AM596" s="53" t="e">
        <f>(M596/I596)*100</f>
        <v>#DIV/0!</v>
      </c>
    </row>
    <row r="597" spans="1:39" ht="12.75" customHeight="1" hidden="1">
      <c r="A597" s="629"/>
      <c r="B597" s="631"/>
      <c r="C597" s="624" t="s">
        <v>40</v>
      </c>
      <c r="D597" s="624"/>
      <c r="E597" s="398"/>
      <c r="F597" s="399"/>
      <c r="G597" s="172"/>
      <c r="H597" s="400"/>
      <c r="I597" s="401" t="s">
        <v>34</v>
      </c>
      <c r="J597" s="401" t="s">
        <v>34</v>
      </c>
      <c r="K597" s="401" t="s">
        <v>34</v>
      </c>
      <c r="L597" s="397" t="s">
        <v>34</v>
      </c>
      <c r="M597" s="397" t="s">
        <v>34</v>
      </c>
      <c r="N597" s="411"/>
      <c r="O597" s="95"/>
      <c r="P597" s="96"/>
      <c r="Q597" s="96"/>
      <c r="R597" s="96"/>
      <c r="S597" s="96"/>
      <c r="T597" s="96"/>
      <c r="U597" s="96"/>
      <c r="V597" s="96"/>
      <c r="W597" s="96"/>
      <c r="X597" s="96"/>
      <c r="Y597" s="96"/>
      <c r="Z597" s="96"/>
      <c r="AA597" s="96"/>
      <c r="AB597" s="96"/>
      <c r="AC597" s="96"/>
      <c r="AD597" s="96"/>
      <c r="AE597" s="96"/>
      <c r="AF597" s="138"/>
      <c r="AG597" s="133"/>
      <c r="AH597" s="100"/>
      <c r="AL597" s="51"/>
      <c r="AM597" s="53" t="e">
        <f>(M597/I597)*100</f>
        <v>#VALUE!</v>
      </c>
    </row>
    <row r="598" spans="1:39" ht="12.75" customHeight="1">
      <c r="A598" s="629"/>
      <c r="B598" s="631"/>
      <c r="C598" s="624" t="s">
        <v>1028</v>
      </c>
      <c r="D598" s="624"/>
      <c r="E598" s="398"/>
      <c r="F598" s="399"/>
      <c r="G598" s="172"/>
      <c r="H598" s="400">
        <v>0</v>
      </c>
      <c r="I598" s="401">
        <v>0</v>
      </c>
      <c r="J598" s="401"/>
      <c r="K598" s="401"/>
      <c r="L598" s="449">
        <v>0</v>
      </c>
      <c r="M598" s="449">
        <v>0</v>
      </c>
      <c r="N598" s="411"/>
      <c r="O598" s="95"/>
      <c r="P598" s="96"/>
      <c r="Q598" s="96"/>
      <c r="R598" s="96"/>
      <c r="S598" s="96"/>
      <c r="T598" s="96"/>
      <c r="U598" s="96"/>
      <c r="V598" s="96"/>
      <c r="W598" s="96"/>
      <c r="X598" s="96"/>
      <c r="Y598" s="96"/>
      <c r="Z598" s="96"/>
      <c r="AA598" s="96"/>
      <c r="AB598" s="96"/>
      <c r="AC598" s="96"/>
      <c r="AD598" s="96"/>
      <c r="AE598" s="96"/>
      <c r="AF598" s="138"/>
      <c r="AG598" s="133"/>
      <c r="AH598" s="100"/>
      <c r="AL598" s="51"/>
      <c r="AM598" s="53"/>
    </row>
    <row r="599" spans="1:39" ht="21" customHeight="1">
      <c r="A599" s="629"/>
      <c r="B599" s="631" t="s">
        <v>379</v>
      </c>
      <c r="C599" s="624" t="s">
        <v>1025</v>
      </c>
      <c r="D599" s="624"/>
      <c r="E599" s="398">
        <f aca="true" t="shared" si="66" ref="E599:M599">SUM(E600:E604)</f>
        <v>70196.63339</v>
      </c>
      <c r="F599" s="399"/>
      <c r="G599" s="172"/>
      <c r="H599" s="400">
        <f>H601</f>
        <v>57700</v>
      </c>
      <c r="I599" s="401">
        <f t="shared" si="66"/>
        <v>70196.63339</v>
      </c>
      <c r="J599" s="401">
        <f t="shared" si="66"/>
        <v>0</v>
      </c>
      <c r="K599" s="401">
        <f t="shared" si="66"/>
        <v>0</v>
      </c>
      <c r="L599" s="401">
        <f t="shared" si="66"/>
        <v>68810.25227</v>
      </c>
      <c r="M599" s="401">
        <f t="shared" si="66"/>
        <v>68810.25227</v>
      </c>
      <c r="N599" s="633"/>
      <c r="O599" s="83"/>
      <c r="P599" s="84"/>
      <c r="Q599" s="84"/>
      <c r="R599" s="84"/>
      <c r="S599" s="84"/>
      <c r="T599" s="84"/>
      <c r="U599" s="84"/>
      <c r="V599" s="84"/>
      <c r="W599" s="84"/>
      <c r="X599" s="84"/>
      <c r="Y599" s="84"/>
      <c r="Z599" s="84"/>
      <c r="AA599" s="84"/>
      <c r="AB599" s="84"/>
      <c r="AC599" s="84"/>
      <c r="AD599" s="84"/>
      <c r="AE599" s="84"/>
      <c r="AF599" s="85"/>
      <c r="AG599" s="133"/>
      <c r="AH599" s="100"/>
      <c r="AL599" s="51"/>
      <c r="AM599" s="53"/>
    </row>
    <row r="600" spans="1:39" ht="12.75" customHeight="1">
      <c r="A600" s="629"/>
      <c r="B600" s="631"/>
      <c r="C600" s="624" t="s">
        <v>1026</v>
      </c>
      <c r="D600" s="624"/>
      <c r="E600" s="398">
        <f>SUM(I600:K600)</f>
        <v>0</v>
      </c>
      <c r="F600" s="399"/>
      <c r="G600" s="172"/>
      <c r="H600" s="400">
        <v>0</v>
      </c>
      <c r="I600" s="401">
        <v>0</v>
      </c>
      <c r="J600" s="401"/>
      <c r="K600" s="401"/>
      <c r="L600" s="401">
        <v>0</v>
      </c>
      <c r="M600" s="401">
        <v>0</v>
      </c>
      <c r="N600" s="633"/>
      <c r="O600" s="83"/>
      <c r="P600" s="84"/>
      <c r="Q600" s="84"/>
      <c r="R600" s="84"/>
      <c r="S600" s="84"/>
      <c r="T600" s="84"/>
      <c r="U600" s="84"/>
      <c r="V600" s="84"/>
      <c r="W600" s="84"/>
      <c r="X600" s="84"/>
      <c r="Y600" s="84"/>
      <c r="Z600" s="84"/>
      <c r="AA600" s="84"/>
      <c r="AB600" s="84"/>
      <c r="AC600" s="84"/>
      <c r="AD600" s="84"/>
      <c r="AE600" s="84"/>
      <c r="AF600" s="85"/>
      <c r="AG600" s="133"/>
      <c r="AH600" s="100"/>
      <c r="AL600" s="51"/>
      <c r="AM600" s="53"/>
    </row>
    <row r="601" spans="1:39" ht="12.75" customHeight="1">
      <c r="A601" s="629"/>
      <c r="B601" s="631"/>
      <c r="C601" s="624" t="s">
        <v>1027</v>
      </c>
      <c r="D601" s="624"/>
      <c r="E601" s="398">
        <f>SUM(I601:K601)</f>
        <v>70196.63339</v>
      </c>
      <c r="F601" s="399">
        <v>813</v>
      </c>
      <c r="G601" s="172" t="s">
        <v>1032</v>
      </c>
      <c r="H601" s="400">
        <v>57700</v>
      </c>
      <c r="I601" s="401">
        <v>70196.63339</v>
      </c>
      <c r="J601" s="401"/>
      <c r="K601" s="401"/>
      <c r="L601" s="401">
        <v>68810.25227</v>
      </c>
      <c r="M601" s="401">
        <f>L601</f>
        <v>68810.25227</v>
      </c>
      <c r="N601" s="633"/>
      <c r="O601" s="83"/>
      <c r="P601" s="84"/>
      <c r="Q601" s="84"/>
      <c r="R601" s="84"/>
      <c r="S601" s="84"/>
      <c r="T601" s="84"/>
      <c r="U601" s="84"/>
      <c r="V601" s="84"/>
      <c r="W601" s="84"/>
      <c r="X601" s="84"/>
      <c r="Y601" s="84"/>
      <c r="Z601" s="84"/>
      <c r="AA601" s="84"/>
      <c r="AB601" s="84"/>
      <c r="AC601" s="84"/>
      <c r="AD601" s="84"/>
      <c r="AE601" s="84"/>
      <c r="AF601" s="85"/>
      <c r="AG601" s="133"/>
      <c r="AH601" s="100"/>
      <c r="AL601" s="51"/>
      <c r="AM601" s="53">
        <f>(M601/I601)*100</f>
        <v>98.02500340394172</v>
      </c>
    </row>
    <row r="602" spans="1:39" ht="12.75" customHeight="1" hidden="1">
      <c r="A602" s="629"/>
      <c r="B602" s="631"/>
      <c r="C602" s="624" t="s">
        <v>1027</v>
      </c>
      <c r="D602" s="624"/>
      <c r="E602" s="398">
        <f>SUM(I602:K602)</f>
        <v>0</v>
      </c>
      <c r="F602" s="399"/>
      <c r="G602" s="172"/>
      <c r="H602" s="400"/>
      <c r="I602" s="401"/>
      <c r="J602" s="401"/>
      <c r="K602" s="401"/>
      <c r="L602" s="401"/>
      <c r="M602" s="401"/>
      <c r="N602" s="633"/>
      <c r="O602" s="83"/>
      <c r="P602" s="84"/>
      <c r="Q602" s="84"/>
      <c r="R602" s="84"/>
      <c r="S602" s="84"/>
      <c r="T602" s="84"/>
      <c r="U602" s="84"/>
      <c r="V602" s="84"/>
      <c r="W602" s="84"/>
      <c r="X602" s="84"/>
      <c r="Y602" s="84"/>
      <c r="Z602" s="84"/>
      <c r="AA602" s="84"/>
      <c r="AB602" s="84"/>
      <c r="AC602" s="84"/>
      <c r="AD602" s="84"/>
      <c r="AE602" s="84"/>
      <c r="AF602" s="85"/>
      <c r="AG602" s="133"/>
      <c r="AH602" s="100"/>
      <c r="AL602" s="51"/>
      <c r="AM602" s="53" t="e">
        <f>(M602/I602)*100</f>
        <v>#DIV/0!</v>
      </c>
    </row>
    <row r="603" spans="1:39" ht="12.75" customHeight="1" hidden="1">
      <c r="A603" s="629"/>
      <c r="B603" s="631"/>
      <c r="C603" s="624" t="s">
        <v>39</v>
      </c>
      <c r="D603" s="624"/>
      <c r="E603" s="398">
        <f>SUM(I603:K603)</f>
        <v>0</v>
      </c>
      <c r="F603" s="399"/>
      <c r="G603" s="172"/>
      <c r="H603" s="400"/>
      <c r="I603" s="401"/>
      <c r="J603" s="401"/>
      <c r="K603" s="401"/>
      <c r="L603" s="401"/>
      <c r="M603" s="401"/>
      <c r="N603" s="431"/>
      <c r="O603" s="83"/>
      <c r="P603" s="84"/>
      <c r="Q603" s="84"/>
      <c r="R603" s="84"/>
      <c r="S603" s="84"/>
      <c r="T603" s="84"/>
      <c r="U603" s="84"/>
      <c r="V603" s="84"/>
      <c r="W603" s="84"/>
      <c r="X603" s="84"/>
      <c r="Y603" s="84"/>
      <c r="Z603" s="84"/>
      <c r="AA603" s="84"/>
      <c r="AB603" s="84"/>
      <c r="AC603" s="84"/>
      <c r="AD603" s="84"/>
      <c r="AE603" s="84"/>
      <c r="AF603" s="85"/>
      <c r="AG603" s="133"/>
      <c r="AH603" s="100"/>
      <c r="AL603" s="51"/>
      <c r="AM603" s="53" t="e">
        <f>(M603/I603)*100</f>
        <v>#DIV/0!</v>
      </c>
    </row>
    <row r="604" spans="1:39" ht="12.75" customHeight="1" hidden="1">
      <c r="A604" s="629"/>
      <c r="B604" s="631"/>
      <c r="C604" s="624" t="s">
        <v>40</v>
      </c>
      <c r="D604" s="624"/>
      <c r="E604" s="398">
        <f>SUM(I604:K604)</f>
        <v>0</v>
      </c>
      <c r="F604" s="399"/>
      <c r="G604" s="172"/>
      <c r="H604" s="400"/>
      <c r="I604" s="401"/>
      <c r="J604" s="401"/>
      <c r="K604" s="401"/>
      <c r="L604" s="401"/>
      <c r="M604" s="401"/>
      <c r="N604" s="418"/>
      <c r="O604" s="86"/>
      <c r="P604" s="87"/>
      <c r="Q604" s="87"/>
      <c r="R604" s="87"/>
      <c r="S604" s="87"/>
      <c r="T604" s="87"/>
      <c r="U604" s="87"/>
      <c r="V604" s="87"/>
      <c r="W604" s="87"/>
      <c r="X604" s="87"/>
      <c r="Y604" s="87"/>
      <c r="Z604" s="87"/>
      <c r="AA604" s="87"/>
      <c r="AB604" s="87"/>
      <c r="AC604" s="87"/>
      <c r="AD604" s="87"/>
      <c r="AE604" s="87"/>
      <c r="AF604" s="88"/>
      <c r="AG604" s="133"/>
      <c r="AH604" s="100"/>
      <c r="AL604" s="51"/>
      <c r="AM604" s="53" t="e">
        <f>(M604/I604)*100</f>
        <v>#DIV/0!</v>
      </c>
    </row>
    <row r="605" spans="1:39" ht="30" customHeight="1">
      <c r="A605" s="629"/>
      <c r="B605" s="631"/>
      <c r="C605" s="624" t="s">
        <v>1028</v>
      </c>
      <c r="D605" s="624"/>
      <c r="E605" s="398"/>
      <c r="F605" s="399"/>
      <c r="G605" s="172"/>
      <c r="H605" s="400">
        <v>0</v>
      </c>
      <c r="I605" s="401">
        <v>0</v>
      </c>
      <c r="J605" s="401"/>
      <c r="K605" s="401"/>
      <c r="L605" s="401">
        <v>0</v>
      </c>
      <c r="M605" s="401">
        <v>0</v>
      </c>
      <c r="N605" s="425"/>
      <c r="O605" s="95"/>
      <c r="P605" s="96"/>
      <c r="Q605" s="96"/>
      <c r="R605" s="96"/>
      <c r="S605" s="96"/>
      <c r="T605" s="96"/>
      <c r="U605" s="96"/>
      <c r="V605" s="96"/>
      <c r="W605" s="96"/>
      <c r="X605" s="96"/>
      <c r="Y605" s="96"/>
      <c r="Z605" s="96"/>
      <c r="AA605" s="96"/>
      <c r="AB605" s="96"/>
      <c r="AC605" s="96"/>
      <c r="AD605" s="96"/>
      <c r="AE605" s="96"/>
      <c r="AF605" s="97"/>
      <c r="AG605" s="133"/>
      <c r="AH605" s="100"/>
      <c r="AL605" s="51"/>
      <c r="AM605" s="53"/>
    </row>
    <row r="606" spans="1:39" ht="12.75" customHeight="1">
      <c r="A606" s="629"/>
      <c r="B606" s="631" t="s">
        <v>381</v>
      </c>
      <c r="C606" s="624" t="s">
        <v>1025</v>
      </c>
      <c r="D606" s="624"/>
      <c r="E606" s="398"/>
      <c r="F606" s="399"/>
      <c r="G606" s="172"/>
      <c r="H606" s="400">
        <v>0</v>
      </c>
      <c r="I606" s="401">
        <f>SUM(I607:I609)</f>
        <v>40463.41353</v>
      </c>
      <c r="J606" s="401">
        <f>SUM(J607:J609)</f>
        <v>95060.0677</v>
      </c>
      <c r="K606" s="401">
        <f>SUM(K607:K609)</f>
        <v>95060.0677</v>
      </c>
      <c r="L606" s="401">
        <f>SUM(L607:L609)</f>
        <v>38152.27288</v>
      </c>
      <c r="M606" s="401">
        <f>SUM(M607:M609)</f>
        <v>38152.27288</v>
      </c>
      <c r="N606" s="425"/>
      <c r="O606" s="95"/>
      <c r="P606" s="96"/>
      <c r="Q606" s="96"/>
      <c r="R606" s="96"/>
      <c r="S606" s="96"/>
      <c r="T606" s="96"/>
      <c r="U606" s="96"/>
      <c r="V606" s="96"/>
      <c r="W606" s="96"/>
      <c r="X606" s="96"/>
      <c r="Y606" s="96"/>
      <c r="Z606" s="96"/>
      <c r="AA606" s="96"/>
      <c r="AB606" s="96"/>
      <c r="AC606" s="96"/>
      <c r="AD606" s="96"/>
      <c r="AE606" s="96"/>
      <c r="AF606" s="97"/>
      <c r="AG606" s="133"/>
      <c r="AH606" s="100"/>
      <c r="AL606" s="51"/>
      <c r="AM606" s="53"/>
    </row>
    <row r="607" spans="1:39" ht="12.75" customHeight="1">
      <c r="A607" s="629"/>
      <c r="B607" s="631"/>
      <c r="C607" s="624" t="s">
        <v>1026</v>
      </c>
      <c r="D607" s="624"/>
      <c r="E607" s="398"/>
      <c r="F607" s="399"/>
      <c r="G607" s="172"/>
      <c r="H607" s="400">
        <v>0</v>
      </c>
      <c r="I607" s="401">
        <v>0</v>
      </c>
      <c r="J607" s="401"/>
      <c r="K607" s="401"/>
      <c r="L607" s="401">
        <v>0</v>
      </c>
      <c r="M607" s="401">
        <v>0</v>
      </c>
      <c r="N607" s="425"/>
      <c r="O607" s="95"/>
      <c r="P607" s="96"/>
      <c r="Q607" s="96"/>
      <c r="R607" s="96"/>
      <c r="S607" s="96"/>
      <c r="T607" s="96"/>
      <c r="U607" s="96"/>
      <c r="V607" s="96"/>
      <c r="W607" s="96"/>
      <c r="X607" s="96"/>
      <c r="Y607" s="96"/>
      <c r="Z607" s="96"/>
      <c r="AA607" s="96"/>
      <c r="AB607" s="96"/>
      <c r="AC607" s="96"/>
      <c r="AD607" s="96"/>
      <c r="AE607" s="96"/>
      <c r="AF607" s="97"/>
      <c r="AG607" s="133"/>
      <c r="AH607" s="100"/>
      <c r="AL607" s="51"/>
      <c r="AM607" s="53"/>
    </row>
    <row r="608" spans="1:39" ht="12.75" customHeight="1">
      <c r="A608" s="629"/>
      <c r="B608" s="631"/>
      <c r="C608" s="624" t="s">
        <v>1027</v>
      </c>
      <c r="D608" s="624"/>
      <c r="E608" s="398"/>
      <c r="F608" s="399">
        <v>813</v>
      </c>
      <c r="G608" s="172" t="s">
        <v>1032</v>
      </c>
      <c r="H608" s="400">
        <v>0</v>
      </c>
      <c r="I608" s="401">
        <v>40463.41353</v>
      </c>
      <c r="J608" s="401">
        <v>95060.0677</v>
      </c>
      <c r="K608" s="401">
        <v>95060.0677</v>
      </c>
      <c r="L608" s="401">
        <v>38152.27288</v>
      </c>
      <c r="M608" s="401">
        <f>L608</f>
        <v>38152.27288</v>
      </c>
      <c r="N608" s="425"/>
      <c r="O608" s="95"/>
      <c r="P608" s="96"/>
      <c r="Q608" s="96"/>
      <c r="R608" s="96"/>
      <c r="S608" s="96"/>
      <c r="T608" s="96"/>
      <c r="U608" s="96"/>
      <c r="V608" s="96"/>
      <c r="W608" s="96"/>
      <c r="X608" s="96"/>
      <c r="Y608" s="96"/>
      <c r="Z608" s="96"/>
      <c r="AA608" s="96"/>
      <c r="AB608" s="96"/>
      <c r="AC608" s="96"/>
      <c r="AD608" s="96"/>
      <c r="AE608" s="96"/>
      <c r="AF608" s="97"/>
      <c r="AG608" s="133"/>
      <c r="AH608" s="100"/>
      <c r="AL608" s="51"/>
      <c r="AM608" s="53">
        <f>(M608/I608)*100</f>
        <v>94.288320118404</v>
      </c>
    </row>
    <row r="609" spans="1:39" ht="12.75" customHeight="1">
      <c r="A609" s="629"/>
      <c r="B609" s="631"/>
      <c r="C609" s="624" t="s">
        <v>1028</v>
      </c>
      <c r="D609" s="624"/>
      <c r="E609" s="398"/>
      <c r="F609" s="399"/>
      <c r="G609" s="172"/>
      <c r="H609" s="400">
        <v>0</v>
      </c>
      <c r="I609" s="401">
        <v>0</v>
      </c>
      <c r="J609" s="401"/>
      <c r="K609" s="401"/>
      <c r="L609" s="401">
        <v>0</v>
      </c>
      <c r="M609" s="401">
        <v>0</v>
      </c>
      <c r="N609" s="419"/>
      <c r="O609" s="95"/>
      <c r="P609" s="96"/>
      <c r="Q609" s="96"/>
      <c r="R609" s="96"/>
      <c r="S609" s="96"/>
      <c r="T609" s="96"/>
      <c r="U609" s="96"/>
      <c r="V609" s="96"/>
      <c r="W609" s="96"/>
      <c r="X609" s="96"/>
      <c r="Y609" s="96"/>
      <c r="Z609" s="96"/>
      <c r="AA609" s="96"/>
      <c r="AB609" s="96"/>
      <c r="AC609" s="96"/>
      <c r="AD609" s="96"/>
      <c r="AE609" s="96"/>
      <c r="AF609" s="97"/>
      <c r="AG609" s="133"/>
      <c r="AH609" s="100"/>
      <c r="AL609" s="51"/>
      <c r="AM609" s="53"/>
    </row>
    <row r="610" spans="1:39" ht="12.75" customHeight="1">
      <c r="A610" s="629"/>
      <c r="B610" s="631" t="s">
        <v>383</v>
      </c>
      <c r="C610" s="624" t="s">
        <v>1025</v>
      </c>
      <c r="D610" s="624"/>
      <c r="E610" s="398"/>
      <c r="F610" s="399"/>
      <c r="G610" s="172"/>
      <c r="H610" s="400">
        <v>0</v>
      </c>
      <c r="I610" s="401">
        <f aca="true" t="shared" si="67" ref="I610:N610">SUM(I611:I614)</f>
        <v>4907.0064</v>
      </c>
      <c r="J610" s="401">
        <f t="shared" si="67"/>
        <v>4907.0064</v>
      </c>
      <c r="K610" s="401">
        <f t="shared" si="67"/>
        <v>4907.0064</v>
      </c>
      <c r="L610" s="401">
        <f t="shared" si="67"/>
        <v>4907.0064</v>
      </c>
      <c r="M610" s="401">
        <f t="shared" si="67"/>
        <v>4907.0064</v>
      </c>
      <c r="N610" s="446">
        <f t="shared" si="67"/>
        <v>0</v>
      </c>
      <c r="O610" s="95"/>
      <c r="P610" s="96"/>
      <c r="Q610" s="96"/>
      <c r="R610" s="96"/>
      <c r="S610" s="96"/>
      <c r="T610" s="96"/>
      <c r="U610" s="96"/>
      <c r="V610" s="96"/>
      <c r="W610" s="96"/>
      <c r="X610" s="96"/>
      <c r="Y610" s="96"/>
      <c r="Z610" s="96"/>
      <c r="AA610" s="96"/>
      <c r="AB610" s="96"/>
      <c r="AC610" s="96"/>
      <c r="AD610" s="96"/>
      <c r="AE610" s="96"/>
      <c r="AF610" s="97"/>
      <c r="AG610" s="133"/>
      <c r="AH610" s="100"/>
      <c r="AL610" s="51"/>
      <c r="AM610" s="53"/>
    </row>
    <row r="611" spans="1:39" ht="12.75" customHeight="1" hidden="1">
      <c r="A611" s="629"/>
      <c r="B611" s="631"/>
      <c r="C611" s="624" t="s">
        <v>28</v>
      </c>
      <c r="D611" s="624"/>
      <c r="E611" s="398"/>
      <c r="F611" s="399"/>
      <c r="G611" s="172"/>
      <c r="H611" s="400"/>
      <c r="I611" s="401"/>
      <c r="J611" s="401"/>
      <c r="K611" s="401"/>
      <c r="L611" s="401"/>
      <c r="M611" s="401"/>
      <c r="N611" s="425"/>
      <c r="O611" s="95"/>
      <c r="P611" s="96"/>
      <c r="Q611" s="96"/>
      <c r="R611" s="96"/>
      <c r="S611" s="96"/>
      <c r="T611" s="96"/>
      <c r="U611" s="96"/>
      <c r="V611" s="96"/>
      <c r="W611" s="96"/>
      <c r="X611" s="96"/>
      <c r="Y611" s="96"/>
      <c r="Z611" s="96"/>
      <c r="AA611" s="96"/>
      <c r="AB611" s="96"/>
      <c r="AC611" s="96"/>
      <c r="AD611" s="96"/>
      <c r="AE611" s="96"/>
      <c r="AF611" s="97"/>
      <c r="AG611" s="133"/>
      <c r="AH611" s="100"/>
      <c r="AL611" s="51"/>
      <c r="AM611" s="53"/>
    </row>
    <row r="612" spans="1:39" ht="12.75" customHeight="1">
      <c r="A612" s="629"/>
      <c r="B612" s="631"/>
      <c r="C612" s="624" t="s">
        <v>1026</v>
      </c>
      <c r="D612" s="624"/>
      <c r="E612" s="398"/>
      <c r="F612" s="399"/>
      <c r="G612" s="172"/>
      <c r="H612" s="400">
        <v>0</v>
      </c>
      <c r="I612" s="401">
        <v>0</v>
      </c>
      <c r="J612" s="401"/>
      <c r="K612" s="401"/>
      <c r="L612" s="401">
        <v>0</v>
      </c>
      <c r="M612" s="401">
        <v>0</v>
      </c>
      <c r="N612" s="425"/>
      <c r="O612" s="95"/>
      <c r="P612" s="96"/>
      <c r="Q612" s="96"/>
      <c r="R612" s="96"/>
      <c r="S612" s="96"/>
      <c r="T612" s="96"/>
      <c r="U612" s="96"/>
      <c r="V612" s="96"/>
      <c r="W612" s="96"/>
      <c r="X612" s="96"/>
      <c r="Y612" s="96"/>
      <c r="Z612" s="96"/>
      <c r="AA612" s="96"/>
      <c r="AB612" s="96"/>
      <c r="AC612" s="96"/>
      <c r="AD612" s="96"/>
      <c r="AE612" s="96"/>
      <c r="AF612" s="97"/>
      <c r="AG612" s="133"/>
      <c r="AH612" s="100"/>
      <c r="AL612" s="51"/>
      <c r="AM612" s="53"/>
    </row>
    <row r="613" spans="1:39" ht="12.75" customHeight="1">
      <c r="A613" s="629"/>
      <c r="B613" s="631"/>
      <c r="C613" s="624" t="s">
        <v>1027</v>
      </c>
      <c r="D613" s="624"/>
      <c r="E613" s="398"/>
      <c r="F613" s="399">
        <v>812</v>
      </c>
      <c r="G613" s="172" t="s">
        <v>1032</v>
      </c>
      <c r="H613" s="400">
        <v>0</v>
      </c>
      <c r="I613" s="401">
        <v>4907.0064</v>
      </c>
      <c r="J613" s="401">
        <v>4907.0064</v>
      </c>
      <c r="K613" s="401">
        <v>4907.0064</v>
      </c>
      <c r="L613" s="401">
        <v>4907.0064</v>
      </c>
      <c r="M613" s="401">
        <v>4907.0064</v>
      </c>
      <c r="N613" s="425"/>
      <c r="O613" s="95"/>
      <c r="P613" s="96"/>
      <c r="Q613" s="96"/>
      <c r="R613" s="96"/>
      <c r="S613" s="96"/>
      <c r="T613" s="96"/>
      <c r="U613" s="96"/>
      <c r="V613" s="96"/>
      <c r="W613" s="96"/>
      <c r="X613" s="96"/>
      <c r="Y613" s="96"/>
      <c r="Z613" s="96"/>
      <c r="AA613" s="96"/>
      <c r="AB613" s="96"/>
      <c r="AC613" s="96"/>
      <c r="AD613" s="96"/>
      <c r="AE613" s="96"/>
      <c r="AF613" s="97"/>
      <c r="AG613" s="133"/>
      <c r="AH613" s="100"/>
      <c r="AL613" s="51"/>
      <c r="AM613" s="53"/>
    </row>
    <row r="614" spans="1:39" ht="12.75" customHeight="1" hidden="1">
      <c r="A614" s="629"/>
      <c r="B614" s="631"/>
      <c r="C614" s="624" t="s">
        <v>1028</v>
      </c>
      <c r="D614" s="624"/>
      <c r="E614" s="398"/>
      <c r="F614" s="399"/>
      <c r="G614" s="172"/>
      <c r="H614" s="400"/>
      <c r="I614" s="401"/>
      <c r="J614" s="401"/>
      <c r="K614" s="401"/>
      <c r="L614" s="401"/>
      <c r="M614" s="401"/>
      <c r="N614" s="425"/>
      <c r="O614" s="95"/>
      <c r="P614" s="96"/>
      <c r="Q614" s="96"/>
      <c r="R614" s="96"/>
      <c r="S614" s="96"/>
      <c r="T614" s="96"/>
      <c r="U614" s="96"/>
      <c r="V614" s="96"/>
      <c r="W614" s="96"/>
      <c r="X614" s="96"/>
      <c r="Y614" s="96"/>
      <c r="Z614" s="96"/>
      <c r="AA614" s="96"/>
      <c r="AB614" s="96"/>
      <c r="AC614" s="96"/>
      <c r="AD614" s="96"/>
      <c r="AE614" s="96"/>
      <c r="AF614" s="97"/>
      <c r="AG614" s="133"/>
      <c r="AH614" s="100"/>
      <c r="AL614" s="51"/>
      <c r="AM614" s="53" t="e">
        <f>(M614/I614)*100</f>
        <v>#DIV/0!</v>
      </c>
    </row>
    <row r="615" spans="1:39" ht="12.75" customHeight="1">
      <c r="A615" s="629"/>
      <c r="B615" s="631"/>
      <c r="C615" s="624" t="s">
        <v>1028</v>
      </c>
      <c r="D615" s="624"/>
      <c r="E615" s="398"/>
      <c r="F615" s="399"/>
      <c r="G615" s="172"/>
      <c r="H615" s="400">
        <v>0</v>
      </c>
      <c r="I615" s="401">
        <v>0</v>
      </c>
      <c r="J615" s="401"/>
      <c r="K615" s="401"/>
      <c r="L615" s="401">
        <v>0</v>
      </c>
      <c r="M615" s="401">
        <v>0</v>
      </c>
      <c r="N615" s="425"/>
      <c r="O615" s="95"/>
      <c r="P615" s="96"/>
      <c r="Q615" s="96"/>
      <c r="R615" s="96"/>
      <c r="S615" s="96"/>
      <c r="T615" s="96"/>
      <c r="U615" s="96"/>
      <c r="V615" s="96"/>
      <c r="W615" s="96"/>
      <c r="X615" s="96"/>
      <c r="Y615" s="96"/>
      <c r="Z615" s="96"/>
      <c r="AA615" s="96"/>
      <c r="AB615" s="96"/>
      <c r="AC615" s="96"/>
      <c r="AD615" s="96"/>
      <c r="AE615" s="96"/>
      <c r="AF615" s="97"/>
      <c r="AG615" s="133"/>
      <c r="AH615" s="100"/>
      <c r="AL615" s="51"/>
      <c r="AM615" s="53"/>
    </row>
    <row r="616" spans="1:39" ht="12.75" customHeight="1">
      <c r="A616" s="420"/>
      <c r="B616" s="644" t="s">
        <v>385</v>
      </c>
      <c r="C616" s="624" t="s">
        <v>1025</v>
      </c>
      <c r="D616" s="624"/>
      <c r="E616" s="398"/>
      <c r="F616" s="399"/>
      <c r="G616" s="172"/>
      <c r="H616" s="400">
        <v>0</v>
      </c>
      <c r="I616" s="401">
        <f>SUM(I617:I619)</f>
        <v>9833.086</v>
      </c>
      <c r="J616" s="401">
        <f>SUM(J617:J619)</f>
        <v>0</v>
      </c>
      <c r="K616" s="401">
        <f>SUM(K617:K619)</f>
        <v>0</v>
      </c>
      <c r="L616" s="401">
        <f>SUM(L617:L619)</f>
        <v>9833.086</v>
      </c>
      <c r="M616" s="401">
        <f>SUM(M617:M619)</f>
        <v>9833.086</v>
      </c>
      <c r="N616" s="425"/>
      <c r="O616" s="95"/>
      <c r="P616" s="96"/>
      <c r="Q616" s="96"/>
      <c r="R616" s="96"/>
      <c r="S616" s="96"/>
      <c r="T616" s="96"/>
      <c r="U616" s="96"/>
      <c r="V616" s="96"/>
      <c r="W616" s="96"/>
      <c r="X616" s="96"/>
      <c r="Y616" s="96"/>
      <c r="Z616" s="96"/>
      <c r="AA616" s="96"/>
      <c r="AB616" s="96"/>
      <c r="AC616" s="96"/>
      <c r="AD616" s="96"/>
      <c r="AE616" s="96"/>
      <c r="AF616" s="97"/>
      <c r="AG616" s="133"/>
      <c r="AH616" s="100"/>
      <c r="AL616" s="51"/>
      <c r="AM616" s="53"/>
    </row>
    <row r="617" spans="1:39" ht="12.75" customHeight="1">
      <c r="A617" s="420"/>
      <c r="B617" s="644"/>
      <c r="C617" s="624" t="s">
        <v>1026</v>
      </c>
      <c r="D617" s="624"/>
      <c r="E617" s="398"/>
      <c r="F617" s="399"/>
      <c r="G617" s="172"/>
      <c r="H617" s="400">
        <v>0</v>
      </c>
      <c r="I617" s="401">
        <v>0</v>
      </c>
      <c r="J617" s="401"/>
      <c r="K617" s="401"/>
      <c r="L617" s="401">
        <v>0</v>
      </c>
      <c r="M617" s="401">
        <v>0</v>
      </c>
      <c r="N617" s="425"/>
      <c r="O617" s="95"/>
      <c r="P617" s="96"/>
      <c r="Q617" s="96"/>
      <c r="R617" s="96"/>
      <c r="S617" s="96"/>
      <c r="T617" s="96"/>
      <c r="U617" s="96"/>
      <c r="V617" s="96"/>
      <c r="W617" s="96"/>
      <c r="X617" s="96"/>
      <c r="Y617" s="96"/>
      <c r="Z617" s="96"/>
      <c r="AA617" s="96"/>
      <c r="AB617" s="96"/>
      <c r="AC617" s="96"/>
      <c r="AD617" s="96"/>
      <c r="AE617" s="96"/>
      <c r="AF617" s="97"/>
      <c r="AG617" s="133"/>
      <c r="AH617" s="100"/>
      <c r="AL617" s="51"/>
      <c r="AM617" s="53"/>
    </row>
    <row r="618" spans="1:39" ht="12.75" customHeight="1">
      <c r="A618" s="420"/>
      <c r="B618" s="644"/>
      <c r="C618" s="624" t="s">
        <v>1027</v>
      </c>
      <c r="D618" s="624"/>
      <c r="E618" s="398"/>
      <c r="F618" s="399">
        <v>813</v>
      </c>
      <c r="G618" s="172" t="s">
        <v>1032</v>
      </c>
      <c r="H618" s="400">
        <v>0</v>
      </c>
      <c r="I618" s="401">
        <v>9784.16517</v>
      </c>
      <c r="J618" s="401"/>
      <c r="K618" s="401"/>
      <c r="L618" s="401">
        <v>9784.16517</v>
      </c>
      <c r="M618" s="401">
        <f>L618</f>
        <v>9784.16517</v>
      </c>
      <c r="N618" s="425"/>
      <c r="O618" s="95"/>
      <c r="P618" s="96"/>
      <c r="Q618" s="96"/>
      <c r="R618" s="96"/>
      <c r="S618" s="96"/>
      <c r="T618" s="96"/>
      <c r="U618" s="96"/>
      <c r="V618" s="96"/>
      <c r="W618" s="96"/>
      <c r="X618" s="96"/>
      <c r="Y618" s="96"/>
      <c r="Z618" s="96"/>
      <c r="AA618" s="96"/>
      <c r="AB618" s="96"/>
      <c r="AC618" s="96"/>
      <c r="AD618" s="96"/>
      <c r="AE618" s="96"/>
      <c r="AF618" s="97"/>
      <c r="AG618" s="133"/>
      <c r="AH618" s="100"/>
      <c r="AL618" s="51"/>
      <c r="AM618" s="53">
        <f aca="true" t="shared" si="68" ref="AM618:AM637">(M618/I618)*100</f>
        <v>100</v>
      </c>
    </row>
    <row r="619" spans="1:39" ht="52.5" customHeight="1">
      <c r="A619" s="420"/>
      <c r="B619" s="644"/>
      <c r="C619" s="624" t="s">
        <v>1028</v>
      </c>
      <c r="D619" s="624"/>
      <c r="E619" s="398"/>
      <c r="F619" s="399"/>
      <c r="G619" s="172"/>
      <c r="H619" s="400">
        <v>0</v>
      </c>
      <c r="I619" s="401">
        <v>48.92083</v>
      </c>
      <c r="J619" s="401"/>
      <c r="K619" s="401"/>
      <c r="L619" s="401">
        <v>48.92083</v>
      </c>
      <c r="M619" s="401">
        <v>48.92083</v>
      </c>
      <c r="N619" s="419"/>
      <c r="O619" s="95"/>
      <c r="P619" s="96"/>
      <c r="Q619" s="96"/>
      <c r="R619" s="96"/>
      <c r="S619" s="96"/>
      <c r="T619" s="96"/>
      <c r="U619" s="96"/>
      <c r="V619" s="96"/>
      <c r="W619" s="96"/>
      <c r="X619" s="96"/>
      <c r="Y619" s="96"/>
      <c r="Z619" s="96"/>
      <c r="AA619" s="96"/>
      <c r="AB619" s="96"/>
      <c r="AC619" s="96"/>
      <c r="AD619" s="96"/>
      <c r="AE619" s="96"/>
      <c r="AF619" s="97"/>
      <c r="AG619" s="133"/>
      <c r="AH619" s="100"/>
      <c r="AL619" s="51"/>
      <c r="AM619" s="53">
        <f t="shared" si="68"/>
        <v>100</v>
      </c>
    </row>
    <row r="620" spans="1:39" ht="12.75" customHeight="1">
      <c r="A620" s="629"/>
      <c r="B620" s="631" t="s">
        <v>388</v>
      </c>
      <c r="C620" s="624" t="s">
        <v>1025</v>
      </c>
      <c r="D620" s="624"/>
      <c r="E620" s="398">
        <f>SUM(E621:E625)</f>
        <v>6340.89236</v>
      </c>
      <c r="F620" s="399"/>
      <c r="G620" s="172"/>
      <c r="H620" s="400">
        <v>0</v>
      </c>
      <c r="I620" s="401">
        <f>SUM(I621:I623)</f>
        <v>6340.89236</v>
      </c>
      <c r="J620" s="401">
        <f>SUM(J621:J623)</f>
        <v>0</v>
      </c>
      <c r="K620" s="401">
        <f>SUM(K621:K623)</f>
        <v>0</v>
      </c>
      <c r="L620" s="401">
        <f>SUM(L621:L623)</f>
        <v>6339.56931</v>
      </c>
      <c r="M620" s="401">
        <f>SUM(M621:M623)</f>
        <v>6339.56931</v>
      </c>
      <c r="N620" s="633"/>
      <c r="O620" s="83"/>
      <c r="P620" s="84"/>
      <c r="Q620" s="84"/>
      <c r="R620" s="84"/>
      <c r="S620" s="84"/>
      <c r="T620" s="84"/>
      <c r="U620" s="84"/>
      <c r="V620" s="84"/>
      <c r="W620" s="84"/>
      <c r="X620" s="84"/>
      <c r="Y620" s="84"/>
      <c r="Z620" s="84"/>
      <c r="AA620" s="84"/>
      <c r="AB620" s="84"/>
      <c r="AC620" s="84"/>
      <c r="AD620" s="84"/>
      <c r="AE620" s="84"/>
      <c r="AF620" s="85"/>
      <c r="AG620" s="133"/>
      <c r="AH620" s="100"/>
      <c r="AL620" s="51"/>
      <c r="AM620" s="53">
        <f t="shared" si="68"/>
        <v>99.97913464028588</v>
      </c>
    </row>
    <row r="621" spans="1:39" ht="12.75" customHeight="1">
      <c r="A621" s="629"/>
      <c r="B621" s="631"/>
      <c r="C621" s="624" t="s">
        <v>1026</v>
      </c>
      <c r="D621" s="624"/>
      <c r="E621" s="398">
        <f>SUM(I621:K621)</f>
        <v>0</v>
      </c>
      <c r="F621" s="399"/>
      <c r="G621" s="172"/>
      <c r="H621" s="400">
        <v>0</v>
      </c>
      <c r="I621" s="401">
        <f aca="true" t="shared" si="69" ref="I621:M623">I626+I632</f>
        <v>0</v>
      </c>
      <c r="J621" s="401">
        <f t="shared" si="69"/>
        <v>0</v>
      </c>
      <c r="K621" s="401">
        <f t="shared" si="69"/>
        <v>0</v>
      </c>
      <c r="L621" s="401">
        <f t="shared" si="69"/>
        <v>0</v>
      </c>
      <c r="M621" s="401">
        <f t="shared" si="69"/>
        <v>0</v>
      </c>
      <c r="N621" s="633"/>
      <c r="O621" s="83"/>
      <c r="P621" s="84"/>
      <c r="Q621" s="84"/>
      <c r="R621" s="84"/>
      <c r="S621" s="84"/>
      <c r="T621" s="84"/>
      <c r="U621" s="84"/>
      <c r="V621" s="84"/>
      <c r="W621" s="84"/>
      <c r="X621" s="84"/>
      <c r="Y621" s="84"/>
      <c r="Z621" s="84"/>
      <c r="AA621" s="84"/>
      <c r="AB621" s="84"/>
      <c r="AC621" s="84"/>
      <c r="AD621" s="84"/>
      <c r="AE621" s="84"/>
      <c r="AF621" s="85"/>
      <c r="AG621" s="133"/>
      <c r="AH621" s="100"/>
      <c r="AL621" s="51"/>
      <c r="AM621" s="53" t="e">
        <f t="shared" si="68"/>
        <v>#DIV/0!</v>
      </c>
    </row>
    <row r="622" spans="1:39" ht="12.75" customHeight="1">
      <c r="A622" s="629"/>
      <c r="B622" s="631"/>
      <c r="C622" s="624" t="s">
        <v>1027</v>
      </c>
      <c r="D622" s="624"/>
      <c r="E622" s="398">
        <f>SUM(I622:K622)</f>
        <v>6340.89236</v>
      </c>
      <c r="F622" s="399">
        <v>813</v>
      </c>
      <c r="G622" s="172" t="s">
        <v>1032</v>
      </c>
      <c r="H622" s="400">
        <v>0</v>
      </c>
      <c r="I622" s="401">
        <v>6340.89236</v>
      </c>
      <c r="J622" s="401">
        <f t="shared" si="69"/>
        <v>0</v>
      </c>
      <c r="K622" s="401">
        <f t="shared" si="69"/>
        <v>0</v>
      </c>
      <c r="L622" s="401">
        <v>6339.56931</v>
      </c>
      <c r="M622" s="401">
        <f>L622</f>
        <v>6339.56931</v>
      </c>
      <c r="N622" s="633"/>
      <c r="O622" s="83"/>
      <c r="P622" s="84"/>
      <c r="Q622" s="84"/>
      <c r="R622" s="84"/>
      <c r="S622" s="84"/>
      <c r="T622" s="84"/>
      <c r="U622" s="84"/>
      <c r="V622" s="84"/>
      <c r="W622" s="84"/>
      <c r="X622" s="84"/>
      <c r="Y622" s="84"/>
      <c r="Z622" s="84"/>
      <c r="AA622" s="84"/>
      <c r="AB622" s="84"/>
      <c r="AC622" s="84"/>
      <c r="AD622" s="84"/>
      <c r="AE622" s="84"/>
      <c r="AF622" s="85"/>
      <c r="AG622" s="133"/>
      <c r="AH622" s="100"/>
      <c r="AL622" s="51"/>
      <c r="AM622" s="53">
        <f t="shared" si="68"/>
        <v>99.97913464028588</v>
      </c>
    </row>
    <row r="623" spans="1:39" ht="24" customHeight="1">
      <c r="A623" s="629"/>
      <c r="B623" s="631"/>
      <c r="C623" s="624" t="s">
        <v>1028</v>
      </c>
      <c r="D623" s="624"/>
      <c r="E623" s="398">
        <f>SUM(I623:K623)</f>
        <v>0</v>
      </c>
      <c r="F623" s="399"/>
      <c r="G623" s="172"/>
      <c r="H623" s="400">
        <v>0</v>
      </c>
      <c r="I623" s="401">
        <f t="shared" si="69"/>
        <v>0</v>
      </c>
      <c r="J623" s="401">
        <f t="shared" si="69"/>
        <v>0</v>
      </c>
      <c r="K623" s="401">
        <f t="shared" si="69"/>
        <v>0</v>
      </c>
      <c r="L623" s="401">
        <f t="shared" si="69"/>
        <v>0</v>
      </c>
      <c r="M623" s="401">
        <f t="shared" si="69"/>
        <v>0</v>
      </c>
      <c r="N623" s="633"/>
      <c r="O623" s="86"/>
      <c r="P623" s="87"/>
      <c r="Q623" s="87"/>
      <c r="R623" s="87"/>
      <c r="S623" s="87"/>
      <c r="T623" s="87"/>
      <c r="U623" s="87"/>
      <c r="V623" s="87"/>
      <c r="W623" s="87"/>
      <c r="X623" s="87"/>
      <c r="Y623" s="87"/>
      <c r="Z623" s="87"/>
      <c r="AA623" s="87"/>
      <c r="AB623" s="87"/>
      <c r="AC623" s="87"/>
      <c r="AD623" s="87"/>
      <c r="AE623" s="87"/>
      <c r="AF623" s="88"/>
      <c r="AG623" s="133"/>
      <c r="AH623" s="100"/>
      <c r="AL623" s="51"/>
      <c r="AM623" s="53" t="e">
        <f t="shared" si="68"/>
        <v>#DIV/0!</v>
      </c>
    </row>
    <row r="624" spans="1:39" ht="12.75" customHeight="1" hidden="1">
      <c r="A624" s="420"/>
      <c r="B624" s="421"/>
      <c r="C624" s="397" t="s">
        <v>390</v>
      </c>
      <c r="D624" s="410" t="s">
        <v>391</v>
      </c>
      <c r="E624" s="398"/>
      <c r="F624" s="399"/>
      <c r="G624" s="172"/>
      <c r="H624" s="400"/>
      <c r="I624" s="401"/>
      <c r="J624" s="401"/>
      <c r="K624" s="401"/>
      <c r="L624" s="401"/>
      <c r="M624" s="401"/>
      <c r="N624" s="633" t="s">
        <v>342</v>
      </c>
      <c r="O624" s="78"/>
      <c r="P624" s="79"/>
      <c r="Q624" s="79"/>
      <c r="R624" s="79"/>
      <c r="S624" s="79" t="s">
        <v>50</v>
      </c>
      <c r="T624" s="79"/>
      <c r="U624" s="79"/>
      <c r="V624" s="79"/>
      <c r="W624" s="79"/>
      <c r="X624" s="79" t="s">
        <v>50</v>
      </c>
      <c r="Y624" s="79"/>
      <c r="Z624" s="79"/>
      <c r="AA624" s="79"/>
      <c r="AB624" s="79" t="s">
        <v>50</v>
      </c>
      <c r="AC624" s="79"/>
      <c r="AD624" s="79"/>
      <c r="AE624" s="79"/>
      <c r="AF624" s="80" t="s">
        <v>50</v>
      </c>
      <c r="AG624" s="133"/>
      <c r="AH624" s="100"/>
      <c r="AL624" s="51"/>
      <c r="AM624" s="53" t="e">
        <f t="shared" si="68"/>
        <v>#DIV/0!</v>
      </c>
    </row>
    <row r="625" spans="1:39" ht="12.75" customHeight="1" hidden="1">
      <c r="A625" s="420"/>
      <c r="B625" s="421"/>
      <c r="C625" s="639" t="s">
        <v>27</v>
      </c>
      <c r="D625" s="639"/>
      <c r="E625" s="398">
        <f>SUM(E626:E631)</f>
        <v>0</v>
      </c>
      <c r="F625" s="399"/>
      <c r="G625" s="172"/>
      <c r="H625" s="400"/>
      <c r="I625" s="401">
        <f>SUM(I626:I628)</f>
        <v>0</v>
      </c>
      <c r="J625" s="401">
        <f>SUM(J626:J628)</f>
        <v>0</v>
      </c>
      <c r="K625" s="401">
        <f>SUM(K626:K628)</f>
        <v>0</v>
      </c>
      <c r="L625" s="401">
        <f>SUM(L626:L628)</f>
        <v>0</v>
      </c>
      <c r="M625" s="401">
        <f>SUM(M626:M628)</f>
        <v>0</v>
      </c>
      <c r="N625" s="633"/>
      <c r="O625" s="83"/>
      <c r="P625" s="84"/>
      <c r="Q625" s="84"/>
      <c r="R625" s="84"/>
      <c r="S625" s="84"/>
      <c r="T625" s="84"/>
      <c r="U625" s="84"/>
      <c r="V625" s="84"/>
      <c r="W625" s="84"/>
      <c r="X625" s="84"/>
      <c r="Y625" s="84"/>
      <c r="Z625" s="84"/>
      <c r="AA625" s="84"/>
      <c r="AB625" s="84"/>
      <c r="AC625" s="84"/>
      <c r="AD625" s="84"/>
      <c r="AE625" s="84"/>
      <c r="AF625" s="85"/>
      <c r="AG625" s="133"/>
      <c r="AH625" s="100"/>
      <c r="AL625" s="51"/>
      <c r="AM625" s="53" t="e">
        <f t="shared" si="68"/>
        <v>#DIV/0!</v>
      </c>
    </row>
    <row r="626" spans="1:39" ht="12.75" customHeight="1" hidden="1">
      <c r="A626" s="420"/>
      <c r="B626" s="421"/>
      <c r="C626" s="639" t="s">
        <v>28</v>
      </c>
      <c r="D626" s="639"/>
      <c r="E626" s="398">
        <f>SUM(I626:K626)</f>
        <v>0</v>
      </c>
      <c r="F626" s="399"/>
      <c r="G626" s="172"/>
      <c r="H626" s="400"/>
      <c r="I626" s="401"/>
      <c r="J626" s="401"/>
      <c r="K626" s="401"/>
      <c r="L626" s="401"/>
      <c r="M626" s="401"/>
      <c r="N626" s="633"/>
      <c r="O626" s="83"/>
      <c r="P626" s="84"/>
      <c r="Q626" s="84"/>
      <c r="R626" s="84"/>
      <c r="S626" s="84"/>
      <c r="T626" s="84"/>
      <c r="U626" s="84"/>
      <c r="V626" s="84"/>
      <c r="W626" s="84"/>
      <c r="X626" s="84"/>
      <c r="Y626" s="84"/>
      <c r="Z626" s="84"/>
      <c r="AA626" s="84"/>
      <c r="AB626" s="84"/>
      <c r="AC626" s="84"/>
      <c r="AD626" s="84"/>
      <c r="AE626" s="84"/>
      <c r="AF626" s="85"/>
      <c r="AG626" s="133"/>
      <c r="AH626" s="100"/>
      <c r="AL626" s="51"/>
      <c r="AM626" s="53" t="e">
        <f t="shared" si="68"/>
        <v>#DIV/0!</v>
      </c>
    </row>
    <row r="627" spans="1:39" ht="12.75" customHeight="1" hidden="1">
      <c r="A627" s="420"/>
      <c r="B627" s="421"/>
      <c r="C627" s="639" t="s">
        <v>29</v>
      </c>
      <c r="D627" s="639"/>
      <c r="E627" s="398">
        <f>SUM(I627:K627)</f>
        <v>0</v>
      </c>
      <c r="F627" s="399"/>
      <c r="G627" s="172"/>
      <c r="H627" s="400"/>
      <c r="I627" s="401">
        <v>0</v>
      </c>
      <c r="J627" s="401"/>
      <c r="K627" s="401"/>
      <c r="L627" s="401">
        <v>0</v>
      </c>
      <c r="M627" s="401">
        <v>0</v>
      </c>
      <c r="N627" s="633"/>
      <c r="O627" s="83"/>
      <c r="P627" s="84"/>
      <c r="Q627" s="84"/>
      <c r="R627" s="84"/>
      <c r="S627" s="84"/>
      <c r="T627" s="84"/>
      <c r="U627" s="84"/>
      <c r="V627" s="84"/>
      <c r="W627" s="84"/>
      <c r="X627" s="84"/>
      <c r="Y627" s="84"/>
      <c r="Z627" s="84"/>
      <c r="AA627" s="84"/>
      <c r="AB627" s="84"/>
      <c r="AC627" s="84"/>
      <c r="AD627" s="84"/>
      <c r="AE627" s="84"/>
      <c r="AF627" s="85"/>
      <c r="AG627" s="133"/>
      <c r="AH627" s="100"/>
      <c r="AL627" s="51"/>
      <c r="AM627" s="53" t="e">
        <f t="shared" si="68"/>
        <v>#DIV/0!</v>
      </c>
    </row>
    <row r="628" spans="1:39" ht="12.75" customHeight="1" hidden="1">
      <c r="A628" s="420"/>
      <c r="B628" s="421"/>
      <c r="C628" s="639" t="s">
        <v>30</v>
      </c>
      <c r="D628" s="639"/>
      <c r="E628" s="398">
        <f>SUM(I628:K628)</f>
        <v>0</v>
      </c>
      <c r="F628" s="399"/>
      <c r="G628" s="172"/>
      <c r="H628" s="400"/>
      <c r="I628" s="401"/>
      <c r="J628" s="401"/>
      <c r="K628" s="401"/>
      <c r="L628" s="401"/>
      <c r="M628" s="401"/>
      <c r="N628" s="633"/>
      <c r="O628" s="86"/>
      <c r="P628" s="87"/>
      <c r="Q628" s="87"/>
      <c r="R628" s="87"/>
      <c r="S628" s="87"/>
      <c r="T628" s="87"/>
      <c r="U628" s="87"/>
      <c r="V628" s="87"/>
      <c r="W628" s="87"/>
      <c r="X628" s="87"/>
      <c r="Y628" s="87"/>
      <c r="Z628" s="87"/>
      <c r="AA628" s="87"/>
      <c r="AB628" s="87"/>
      <c r="AC628" s="87"/>
      <c r="AD628" s="87"/>
      <c r="AE628" s="87"/>
      <c r="AF628" s="88"/>
      <c r="AG628" s="133"/>
      <c r="AH628" s="100"/>
      <c r="AL628" s="51"/>
      <c r="AM628" s="53" t="e">
        <f t="shared" si="68"/>
        <v>#DIV/0!</v>
      </c>
    </row>
    <row r="629" spans="1:39" ht="12.75" customHeight="1" hidden="1">
      <c r="A629" s="420"/>
      <c r="B629" s="421"/>
      <c r="C629" s="447"/>
      <c r="D629" s="427" t="s">
        <v>392</v>
      </c>
      <c r="E629" s="398"/>
      <c r="F629" s="399"/>
      <c r="G629" s="172"/>
      <c r="H629" s="400"/>
      <c r="I629" s="401" t="s">
        <v>34</v>
      </c>
      <c r="J629" s="401" t="s">
        <v>34</v>
      </c>
      <c r="K629" s="401" t="s">
        <v>34</v>
      </c>
      <c r="L629" s="397" t="s">
        <v>34</v>
      </c>
      <c r="M629" s="397" t="s">
        <v>34</v>
      </c>
      <c r="N629" s="411"/>
      <c r="O629" s="95"/>
      <c r="P629" s="96"/>
      <c r="Q629" s="96"/>
      <c r="R629" s="96"/>
      <c r="S629" s="96"/>
      <c r="T629" s="96"/>
      <c r="U629" s="96"/>
      <c r="V629" s="96"/>
      <c r="W629" s="96"/>
      <c r="X629" s="96"/>
      <c r="Y629" s="96"/>
      <c r="Z629" s="96"/>
      <c r="AA629" s="96"/>
      <c r="AB629" s="96"/>
      <c r="AC629" s="96"/>
      <c r="AD629" s="96"/>
      <c r="AE629" s="96"/>
      <c r="AF629" s="138"/>
      <c r="AG629" s="133"/>
      <c r="AH629" s="100"/>
      <c r="AL629" s="51"/>
      <c r="AM629" s="53" t="e">
        <f t="shared" si="68"/>
        <v>#VALUE!</v>
      </c>
    </row>
    <row r="630" spans="1:39" ht="12.75" customHeight="1" hidden="1">
      <c r="A630" s="420"/>
      <c r="B630" s="421"/>
      <c r="C630" s="397" t="s">
        <v>393</v>
      </c>
      <c r="D630" s="410" t="s">
        <v>394</v>
      </c>
      <c r="E630" s="398"/>
      <c r="F630" s="399"/>
      <c r="G630" s="172"/>
      <c r="H630" s="400"/>
      <c r="I630" s="401"/>
      <c r="J630" s="401"/>
      <c r="K630" s="401"/>
      <c r="L630" s="401"/>
      <c r="M630" s="401"/>
      <c r="N630" s="633" t="s">
        <v>342</v>
      </c>
      <c r="O630" s="78"/>
      <c r="P630" s="79"/>
      <c r="Q630" s="79"/>
      <c r="R630" s="79"/>
      <c r="S630" s="79" t="s">
        <v>50</v>
      </c>
      <c r="T630" s="79"/>
      <c r="U630" s="79"/>
      <c r="V630" s="79"/>
      <c r="W630" s="79"/>
      <c r="X630" s="79" t="s">
        <v>50</v>
      </c>
      <c r="Y630" s="79"/>
      <c r="Z630" s="79"/>
      <c r="AA630" s="79"/>
      <c r="AB630" s="79" t="s">
        <v>50</v>
      </c>
      <c r="AC630" s="79"/>
      <c r="AD630" s="79"/>
      <c r="AE630" s="79"/>
      <c r="AF630" s="80" t="s">
        <v>50</v>
      </c>
      <c r="AG630" s="133"/>
      <c r="AH630" s="100"/>
      <c r="AL630" s="51"/>
      <c r="AM630" s="53" t="e">
        <f t="shared" si="68"/>
        <v>#DIV/0!</v>
      </c>
    </row>
    <row r="631" spans="1:39" ht="12.75" customHeight="1" hidden="1">
      <c r="A631" s="420"/>
      <c r="B631" s="421"/>
      <c r="C631" s="639" t="s">
        <v>27</v>
      </c>
      <c r="D631" s="639"/>
      <c r="E631" s="398">
        <f>SUM(E632:E636)</f>
        <v>0</v>
      </c>
      <c r="F631" s="399"/>
      <c r="G631" s="172"/>
      <c r="H631" s="400"/>
      <c r="I631" s="401">
        <f>SUM(I632:I634)</f>
        <v>0</v>
      </c>
      <c r="J631" s="401">
        <f>SUM(J632:J634)</f>
        <v>0</v>
      </c>
      <c r="K631" s="401">
        <f>SUM(K632:K634)</f>
        <v>0</v>
      </c>
      <c r="L631" s="401">
        <f>SUM(L632:L634)</f>
        <v>0</v>
      </c>
      <c r="M631" s="401">
        <f>SUM(M632:M634)</f>
        <v>0</v>
      </c>
      <c r="N631" s="633"/>
      <c r="O631" s="83"/>
      <c r="P631" s="84"/>
      <c r="Q631" s="84"/>
      <c r="R631" s="84"/>
      <c r="S631" s="84"/>
      <c r="T631" s="84"/>
      <c r="U631" s="84"/>
      <c r="V631" s="84"/>
      <c r="W631" s="84"/>
      <c r="X631" s="84"/>
      <c r="Y631" s="84"/>
      <c r="Z631" s="84"/>
      <c r="AA631" s="84"/>
      <c r="AB631" s="84"/>
      <c r="AC631" s="84"/>
      <c r="AD631" s="84"/>
      <c r="AE631" s="84"/>
      <c r="AF631" s="85"/>
      <c r="AG631" s="133"/>
      <c r="AH631" s="100"/>
      <c r="AL631" s="51"/>
      <c r="AM631" s="53" t="e">
        <f t="shared" si="68"/>
        <v>#DIV/0!</v>
      </c>
    </row>
    <row r="632" spans="1:39" ht="12.75" customHeight="1" hidden="1">
      <c r="A632" s="420"/>
      <c r="B632" s="421"/>
      <c r="C632" s="639" t="s">
        <v>28</v>
      </c>
      <c r="D632" s="639"/>
      <c r="E632" s="398">
        <f>SUM(I632:K632)</f>
        <v>0</v>
      </c>
      <c r="F632" s="399"/>
      <c r="G632" s="172"/>
      <c r="H632" s="400"/>
      <c r="I632" s="401"/>
      <c r="J632" s="401"/>
      <c r="K632" s="401"/>
      <c r="L632" s="401"/>
      <c r="M632" s="401"/>
      <c r="N632" s="633"/>
      <c r="O632" s="83"/>
      <c r="P632" s="84"/>
      <c r="Q632" s="84"/>
      <c r="R632" s="84"/>
      <c r="S632" s="84"/>
      <c r="T632" s="84"/>
      <c r="U632" s="84"/>
      <c r="V632" s="84"/>
      <c r="W632" s="84"/>
      <c r="X632" s="84"/>
      <c r="Y632" s="84"/>
      <c r="Z632" s="84"/>
      <c r="AA632" s="84"/>
      <c r="AB632" s="84"/>
      <c r="AC632" s="84"/>
      <c r="AD632" s="84"/>
      <c r="AE632" s="84"/>
      <c r="AF632" s="85"/>
      <c r="AG632" s="133"/>
      <c r="AH632" s="100"/>
      <c r="AL632" s="51"/>
      <c r="AM632" s="53" t="e">
        <f t="shared" si="68"/>
        <v>#DIV/0!</v>
      </c>
    </row>
    <row r="633" spans="1:39" ht="12.75" customHeight="1" hidden="1">
      <c r="A633" s="420"/>
      <c r="B633" s="421"/>
      <c r="C633" s="639" t="s">
        <v>29</v>
      </c>
      <c r="D633" s="639"/>
      <c r="E633" s="398">
        <f>SUM(I633:K633)</f>
        <v>0</v>
      </c>
      <c r="F633" s="399"/>
      <c r="G633" s="172"/>
      <c r="H633" s="400"/>
      <c r="I633" s="401">
        <v>0</v>
      </c>
      <c r="J633" s="401"/>
      <c r="K633" s="401"/>
      <c r="L633" s="401">
        <v>0</v>
      </c>
      <c r="M633" s="401">
        <v>0</v>
      </c>
      <c r="N633" s="633"/>
      <c r="O633" s="83"/>
      <c r="P633" s="84"/>
      <c r="Q633" s="84"/>
      <c r="R633" s="84"/>
      <c r="S633" s="84"/>
      <c r="T633" s="84"/>
      <c r="U633" s="84"/>
      <c r="V633" s="84"/>
      <c r="W633" s="84"/>
      <c r="X633" s="84"/>
      <c r="Y633" s="84"/>
      <c r="Z633" s="84"/>
      <c r="AA633" s="84"/>
      <c r="AB633" s="84"/>
      <c r="AC633" s="84"/>
      <c r="AD633" s="84"/>
      <c r="AE633" s="84"/>
      <c r="AF633" s="85"/>
      <c r="AG633" s="133"/>
      <c r="AH633" s="100"/>
      <c r="AL633" s="51"/>
      <c r="AM633" s="53" t="e">
        <f t="shared" si="68"/>
        <v>#DIV/0!</v>
      </c>
    </row>
    <row r="634" spans="1:39" ht="12.75" customHeight="1" hidden="1">
      <c r="A634" s="420"/>
      <c r="B634" s="421"/>
      <c r="C634" s="639" t="s">
        <v>30</v>
      </c>
      <c r="D634" s="639"/>
      <c r="E634" s="398">
        <f>SUM(I634:K634)</f>
        <v>0</v>
      </c>
      <c r="F634" s="399"/>
      <c r="G634" s="172"/>
      <c r="H634" s="400"/>
      <c r="I634" s="401"/>
      <c r="J634" s="401"/>
      <c r="K634" s="401"/>
      <c r="L634" s="401"/>
      <c r="M634" s="401"/>
      <c r="N634" s="633"/>
      <c r="O634" s="86"/>
      <c r="P634" s="87"/>
      <c r="Q634" s="87"/>
      <c r="R634" s="87"/>
      <c r="S634" s="87"/>
      <c r="T634" s="87"/>
      <c r="U634" s="87"/>
      <c r="V634" s="87"/>
      <c r="W634" s="87"/>
      <c r="X634" s="87"/>
      <c r="Y634" s="87"/>
      <c r="Z634" s="87"/>
      <c r="AA634" s="87"/>
      <c r="AB634" s="87"/>
      <c r="AC634" s="87"/>
      <c r="AD634" s="87"/>
      <c r="AE634" s="87"/>
      <c r="AF634" s="88"/>
      <c r="AG634" s="133"/>
      <c r="AH634" s="100"/>
      <c r="AL634" s="51"/>
      <c r="AM634" s="53" t="e">
        <f t="shared" si="68"/>
        <v>#DIV/0!</v>
      </c>
    </row>
    <row r="635" spans="1:39" ht="12.75" customHeight="1" hidden="1">
      <c r="A635" s="420"/>
      <c r="B635" s="421"/>
      <c r="C635" s="447"/>
      <c r="D635" s="427" t="s">
        <v>395</v>
      </c>
      <c r="E635" s="398"/>
      <c r="F635" s="399"/>
      <c r="G635" s="172"/>
      <c r="H635" s="400"/>
      <c r="I635" s="401" t="s">
        <v>34</v>
      </c>
      <c r="J635" s="401" t="s">
        <v>34</v>
      </c>
      <c r="K635" s="401" t="s">
        <v>34</v>
      </c>
      <c r="L635" s="397" t="s">
        <v>34</v>
      </c>
      <c r="M635" s="397" t="s">
        <v>34</v>
      </c>
      <c r="N635" s="411"/>
      <c r="O635" s="95"/>
      <c r="P635" s="96"/>
      <c r="Q635" s="96"/>
      <c r="R635" s="96"/>
      <c r="S635" s="96"/>
      <c r="T635" s="96"/>
      <c r="U635" s="96"/>
      <c r="V635" s="96"/>
      <c r="W635" s="96"/>
      <c r="X635" s="96"/>
      <c r="Y635" s="96"/>
      <c r="Z635" s="96"/>
      <c r="AA635" s="96"/>
      <c r="AB635" s="96"/>
      <c r="AC635" s="96"/>
      <c r="AD635" s="96"/>
      <c r="AE635" s="96"/>
      <c r="AF635" s="138"/>
      <c r="AG635" s="133"/>
      <c r="AH635" s="100"/>
      <c r="AL635" s="51"/>
      <c r="AM635" s="53" t="e">
        <f t="shared" si="68"/>
        <v>#VALUE!</v>
      </c>
    </row>
    <row r="636" spans="1:39" ht="12.75" customHeight="1" hidden="1">
      <c r="A636" s="420"/>
      <c r="B636" s="421"/>
      <c r="C636" s="416"/>
      <c r="D636" s="416"/>
      <c r="E636" s="398"/>
      <c r="F636" s="399"/>
      <c r="G636" s="172"/>
      <c r="H636" s="400"/>
      <c r="I636" s="401"/>
      <c r="J636" s="401"/>
      <c r="K636" s="401"/>
      <c r="L636" s="401"/>
      <c r="M636" s="401"/>
      <c r="N636" s="425"/>
      <c r="O636" s="95"/>
      <c r="P636" s="96"/>
      <c r="Q636" s="96"/>
      <c r="R636" s="96"/>
      <c r="S636" s="96"/>
      <c r="T636" s="96"/>
      <c r="U636" s="96"/>
      <c r="V636" s="96"/>
      <c r="W636" s="96"/>
      <c r="X636" s="96"/>
      <c r="Y636" s="96"/>
      <c r="Z636" s="96"/>
      <c r="AA636" s="96"/>
      <c r="AB636" s="96"/>
      <c r="AC636" s="96"/>
      <c r="AD636" s="96"/>
      <c r="AE636" s="96"/>
      <c r="AF636" s="97"/>
      <c r="AG636" s="133"/>
      <c r="AH636" s="100"/>
      <c r="AL636" s="51"/>
      <c r="AM636" s="53" t="e">
        <f t="shared" si="68"/>
        <v>#DIV/0!</v>
      </c>
    </row>
    <row r="637" spans="1:39" ht="12.75" customHeight="1" hidden="1">
      <c r="A637" s="420"/>
      <c r="B637" s="421"/>
      <c r="C637" s="626"/>
      <c r="D637" s="626"/>
      <c r="E637" s="398"/>
      <c r="F637" s="399"/>
      <c r="G637" s="172"/>
      <c r="H637" s="400"/>
      <c r="I637" s="401"/>
      <c r="J637" s="401"/>
      <c r="K637" s="401"/>
      <c r="L637" s="401"/>
      <c r="M637" s="401"/>
      <c r="N637" s="425"/>
      <c r="O637" s="95"/>
      <c r="P637" s="96"/>
      <c r="Q637" s="96"/>
      <c r="R637" s="96"/>
      <c r="S637" s="96"/>
      <c r="T637" s="96"/>
      <c r="U637" s="96"/>
      <c r="V637" s="96"/>
      <c r="W637" s="96"/>
      <c r="X637" s="96"/>
      <c r="Y637" s="96"/>
      <c r="Z637" s="96"/>
      <c r="AA637" s="96"/>
      <c r="AB637" s="96"/>
      <c r="AC637" s="96"/>
      <c r="AD637" s="96"/>
      <c r="AE637" s="96"/>
      <c r="AF637" s="97"/>
      <c r="AG637" s="133"/>
      <c r="AH637" s="100"/>
      <c r="AL637" s="51"/>
      <c r="AM637" s="53" t="e">
        <f t="shared" si="68"/>
        <v>#DIV/0!</v>
      </c>
    </row>
    <row r="638" spans="1:39" ht="14.25" customHeight="1">
      <c r="A638" s="629"/>
      <c r="B638" s="630" t="s">
        <v>864</v>
      </c>
      <c r="C638" s="626" t="s">
        <v>1025</v>
      </c>
      <c r="D638" s="626"/>
      <c r="E638" s="433">
        <f aca="true" t="shared" si="70" ref="E638:N638">SUM(E639:E644)</f>
        <v>1989816.37166</v>
      </c>
      <c r="F638" s="434"/>
      <c r="G638" s="435"/>
      <c r="H638" s="403">
        <f>H640</f>
        <v>9444.4</v>
      </c>
      <c r="I638" s="404">
        <f>SUM(I639:I644)</f>
        <v>10272.671260000001</v>
      </c>
      <c r="J638" s="404">
        <f t="shared" si="70"/>
        <v>989771.8502</v>
      </c>
      <c r="K638" s="404">
        <f t="shared" si="70"/>
        <v>989771.8502</v>
      </c>
      <c r="L638" s="404">
        <f>SUM(L639:L644)</f>
        <v>9652.27397</v>
      </c>
      <c r="M638" s="404">
        <f t="shared" si="70"/>
        <v>9652.27397</v>
      </c>
      <c r="N638" s="441">
        <f t="shared" si="70"/>
        <v>0</v>
      </c>
      <c r="O638" s="83"/>
      <c r="P638" s="84"/>
      <c r="Q638" s="84"/>
      <c r="R638" s="84"/>
      <c r="S638" s="84"/>
      <c r="T638" s="84"/>
      <c r="U638" s="84"/>
      <c r="V638" s="84"/>
      <c r="W638" s="84"/>
      <c r="X638" s="84"/>
      <c r="Y638" s="84"/>
      <c r="Z638" s="84"/>
      <c r="AA638" s="84"/>
      <c r="AB638" s="84"/>
      <c r="AC638" s="84"/>
      <c r="AD638" s="84"/>
      <c r="AE638" s="84"/>
      <c r="AF638" s="85"/>
      <c r="AG638" s="133"/>
      <c r="AH638" s="100"/>
      <c r="AL638" s="51"/>
      <c r="AM638" s="53"/>
    </row>
    <row r="639" spans="1:39" ht="12.75" customHeight="1">
      <c r="A639" s="629"/>
      <c r="B639" s="630"/>
      <c r="C639" s="626" t="s">
        <v>1026</v>
      </c>
      <c r="D639" s="626"/>
      <c r="E639" s="433">
        <f>SUM(I639:K639)</f>
        <v>1979543.7004</v>
      </c>
      <c r="F639" s="434"/>
      <c r="G639" s="435"/>
      <c r="H639" s="403">
        <v>0</v>
      </c>
      <c r="I639" s="404">
        <f>I646+I650</f>
        <v>0</v>
      </c>
      <c r="J639" s="404">
        <f>J646+J650</f>
        <v>989771.8502</v>
      </c>
      <c r="K639" s="404">
        <f>K646+K650</f>
        <v>989771.8502</v>
      </c>
      <c r="L639" s="404">
        <f>L646+L650</f>
        <v>0</v>
      </c>
      <c r="M639" s="404">
        <f>M646+M650</f>
        <v>0</v>
      </c>
      <c r="N639" s="417"/>
      <c r="O639" s="83"/>
      <c r="P639" s="84"/>
      <c r="Q639" s="84"/>
      <c r="R639" s="84"/>
      <c r="S639" s="84"/>
      <c r="T639" s="84"/>
      <c r="U639" s="84"/>
      <c r="V639" s="84"/>
      <c r="W639" s="84"/>
      <c r="X639" s="84"/>
      <c r="Y639" s="84"/>
      <c r="Z639" s="84"/>
      <c r="AA639" s="84"/>
      <c r="AB639" s="84"/>
      <c r="AC639" s="84"/>
      <c r="AD639" s="84"/>
      <c r="AE639" s="84"/>
      <c r="AF639" s="85"/>
      <c r="AG639" s="133"/>
      <c r="AH639" s="100"/>
      <c r="AL639" s="51"/>
      <c r="AM639" s="53"/>
    </row>
    <row r="640" spans="1:39" ht="12.75" customHeight="1">
      <c r="A640" s="629"/>
      <c r="B640" s="630"/>
      <c r="C640" s="626" t="s">
        <v>1027</v>
      </c>
      <c r="D640" s="626"/>
      <c r="E640" s="433">
        <f>SUM(I640:K640)</f>
        <v>10272.671260000001</v>
      </c>
      <c r="F640" s="434"/>
      <c r="G640" s="435"/>
      <c r="H640" s="403">
        <f aca="true" t="shared" si="71" ref="H640:M640">H647</f>
        <v>9444.4</v>
      </c>
      <c r="I640" s="404">
        <f t="shared" si="71"/>
        <v>10272.671260000001</v>
      </c>
      <c r="J640" s="404">
        <f t="shared" si="71"/>
        <v>0</v>
      </c>
      <c r="K640" s="404">
        <f t="shared" si="71"/>
        <v>0</v>
      </c>
      <c r="L640" s="404">
        <f t="shared" si="71"/>
        <v>9652.27397</v>
      </c>
      <c r="M640" s="404">
        <f t="shared" si="71"/>
        <v>9652.27397</v>
      </c>
      <c r="N640" s="417"/>
      <c r="O640" s="83"/>
      <c r="P640" s="84"/>
      <c r="Q640" s="84"/>
      <c r="R640" s="84"/>
      <c r="S640" s="84"/>
      <c r="T640" s="84"/>
      <c r="U640" s="84"/>
      <c r="V640" s="84"/>
      <c r="W640" s="84"/>
      <c r="X640" s="84"/>
      <c r="Y640" s="84"/>
      <c r="Z640" s="84"/>
      <c r="AA640" s="84"/>
      <c r="AB640" s="84"/>
      <c r="AC640" s="84"/>
      <c r="AD640" s="84"/>
      <c r="AE640" s="84"/>
      <c r="AF640" s="85"/>
      <c r="AG640" s="133"/>
      <c r="AH640" s="100"/>
      <c r="AL640" s="51"/>
      <c r="AM640" s="53"/>
    </row>
    <row r="641" spans="1:39" ht="12.75" customHeight="1">
      <c r="A641" s="629"/>
      <c r="B641" s="630"/>
      <c r="C641" s="626" t="s">
        <v>1028</v>
      </c>
      <c r="D641" s="626"/>
      <c r="E641" s="433">
        <f>SUM(I641:K641)</f>
        <v>0</v>
      </c>
      <c r="F641" s="434"/>
      <c r="G641" s="435"/>
      <c r="H641" s="403">
        <v>0</v>
      </c>
      <c r="I641" s="404">
        <f>I648+I652</f>
        <v>0</v>
      </c>
      <c r="J641" s="404">
        <f>J648+J652</f>
        <v>0</v>
      </c>
      <c r="K641" s="404">
        <f>K648+K652</f>
        <v>0</v>
      </c>
      <c r="L641" s="404">
        <f>L648+L652</f>
        <v>0</v>
      </c>
      <c r="M641" s="404">
        <f>M648+M652</f>
        <v>0</v>
      </c>
      <c r="N641" s="418"/>
      <c r="O641" s="86"/>
      <c r="P641" s="87"/>
      <c r="Q641" s="87"/>
      <c r="R641" s="87"/>
      <c r="S641" s="87"/>
      <c r="T641" s="87"/>
      <c r="U641" s="87"/>
      <c r="V641" s="87"/>
      <c r="W641" s="87"/>
      <c r="X641" s="87"/>
      <c r="Y641" s="87"/>
      <c r="Z641" s="87"/>
      <c r="AA641" s="87"/>
      <c r="AB641" s="87"/>
      <c r="AC641" s="87"/>
      <c r="AD641" s="87"/>
      <c r="AE641" s="87"/>
      <c r="AF641" s="88"/>
      <c r="AG641" s="133"/>
      <c r="AH641" s="100"/>
      <c r="AL641" s="51"/>
      <c r="AM641" s="53"/>
    </row>
    <row r="642" spans="1:39" ht="22.5" customHeight="1">
      <c r="A642" s="629"/>
      <c r="B642" s="630"/>
      <c r="C642" s="626" t="s">
        <v>1029</v>
      </c>
      <c r="D642" s="626"/>
      <c r="E642" s="433">
        <f>SUM(I642:K642)</f>
        <v>0</v>
      </c>
      <c r="F642" s="434"/>
      <c r="G642" s="435"/>
      <c r="H642" s="403">
        <v>0</v>
      </c>
      <c r="I642" s="404">
        <v>0</v>
      </c>
      <c r="J642" s="404"/>
      <c r="K642" s="404"/>
      <c r="L642" s="404">
        <v>0</v>
      </c>
      <c r="M642" s="404">
        <v>0</v>
      </c>
      <c r="N642" s="431"/>
      <c r="O642" s="116"/>
      <c r="P642" s="117"/>
      <c r="Q642" s="117"/>
      <c r="R642" s="117"/>
      <c r="S642" s="117"/>
      <c r="T642" s="117"/>
      <c r="U642" s="117"/>
      <c r="V642" s="117"/>
      <c r="W642" s="117"/>
      <c r="X642" s="117"/>
      <c r="Y642" s="117"/>
      <c r="Z642" s="117"/>
      <c r="AA642" s="117"/>
      <c r="AB642" s="117"/>
      <c r="AC642" s="117"/>
      <c r="AD642" s="117"/>
      <c r="AE642" s="117"/>
      <c r="AF642" s="117"/>
      <c r="AG642" s="136"/>
      <c r="AH642" s="100"/>
      <c r="AL642" s="51"/>
      <c r="AM642" s="53"/>
    </row>
    <row r="643" spans="1:39" ht="12.75" customHeight="1">
      <c r="A643" s="629"/>
      <c r="B643" s="630"/>
      <c r="C643" s="626" t="s">
        <v>1030</v>
      </c>
      <c r="D643" s="626"/>
      <c r="E643" s="433"/>
      <c r="F643" s="434"/>
      <c r="G643" s="435"/>
      <c r="H643" s="403">
        <v>0</v>
      </c>
      <c r="I643" s="404">
        <v>0</v>
      </c>
      <c r="J643" s="404"/>
      <c r="K643" s="404"/>
      <c r="L643" s="404">
        <v>0</v>
      </c>
      <c r="M643" s="404">
        <v>0</v>
      </c>
      <c r="N643" s="425"/>
      <c r="O643" s="95"/>
      <c r="P643" s="96"/>
      <c r="Q643" s="96"/>
      <c r="R643" s="96"/>
      <c r="S643" s="96"/>
      <c r="T643" s="96"/>
      <c r="U643" s="96"/>
      <c r="V643" s="96"/>
      <c r="W643" s="96"/>
      <c r="X643" s="96"/>
      <c r="Y643" s="96"/>
      <c r="Z643" s="96"/>
      <c r="AA643" s="96"/>
      <c r="AB643" s="96"/>
      <c r="AC643" s="96"/>
      <c r="AD643" s="96"/>
      <c r="AE643" s="96"/>
      <c r="AF643" s="96"/>
      <c r="AG643" s="136"/>
      <c r="AH643" s="100"/>
      <c r="AL643" s="51"/>
      <c r="AM643" s="53"/>
    </row>
    <row r="644" spans="1:39" ht="12" customHeight="1">
      <c r="A644" s="629"/>
      <c r="B644" s="630"/>
      <c r="C644" s="626" t="s">
        <v>1031</v>
      </c>
      <c r="D644" s="626"/>
      <c r="E644" s="433">
        <f>SUM(I644:K644)</f>
        <v>0</v>
      </c>
      <c r="F644" s="434"/>
      <c r="G644" s="435"/>
      <c r="H644" s="403">
        <v>0</v>
      </c>
      <c r="I644" s="404">
        <v>0</v>
      </c>
      <c r="J644" s="404"/>
      <c r="K644" s="404"/>
      <c r="L644" s="404">
        <v>0</v>
      </c>
      <c r="M644" s="404">
        <v>0</v>
      </c>
      <c r="N644" s="432"/>
      <c r="O644" s="115"/>
      <c r="P644" s="126"/>
      <c r="Q644" s="126"/>
      <c r="R644" s="126"/>
      <c r="S644" s="126"/>
      <c r="T644" s="126"/>
      <c r="U644" s="126"/>
      <c r="V644" s="126"/>
      <c r="W644" s="126"/>
      <c r="X644" s="126"/>
      <c r="Y644" s="126"/>
      <c r="Z644" s="126"/>
      <c r="AA644" s="126"/>
      <c r="AB644" s="126"/>
      <c r="AC644" s="126"/>
      <c r="AD644" s="126"/>
      <c r="AE644" s="126"/>
      <c r="AF644" s="126"/>
      <c r="AG644" s="136"/>
      <c r="AH644" s="100"/>
      <c r="AL644" s="51"/>
      <c r="AM644" s="53"/>
    </row>
    <row r="645" spans="1:39" ht="45" customHeight="1">
      <c r="A645" s="629"/>
      <c r="B645" s="631" t="s">
        <v>866</v>
      </c>
      <c r="C645" s="624" t="s">
        <v>1025</v>
      </c>
      <c r="D645" s="624"/>
      <c r="E645" s="398">
        <f>SUM(E646:E648)</f>
        <v>10272.671260000001</v>
      </c>
      <c r="F645" s="399"/>
      <c r="G645" s="172"/>
      <c r="H645" s="400">
        <f>H647</f>
        <v>9444.4</v>
      </c>
      <c r="I645" s="401">
        <f>SUM(I646:I648)</f>
        <v>10272.671260000001</v>
      </c>
      <c r="J645" s="401">
        <f>SUM(J646:J648)</f>
        <v>0</v>
      </c>
      <c r="K645" s="401">
        <f>SUM(K646:K648)</f>
        <v>0</v>
      </c>
      <c r="L645" s="401">
        <f>SUM(L646:L648)</f>
        <v>9652.27397</v>
      </c>
      <c r="M645" s="401">
        <f>SUM(M646:M648)</f>
        <v>9652.27397</v>
      </c>
      <c r="N645" s="634"/>
      <c r="O645" s="83"/>
      <c r="P645" s="84"/>
      <c r="Q645" s="84"/>
      <c r="R645" s="84"/>
      <c r="S645" s="84"/>
      <c r="T645" s="84"/>
      <c r="U645" s="84"/>
      <c r="V645" s="84"/>
      <c r="W645" s="84"/>
      <c r="X645" s="84"/>
      <c r="Y645" s="84"/>
      <c r="Z645" s="84"/>
      <c r="AA645" s="84"/>
      <c r="AB645" s="84"/>
      <c r="AC645" s="84"/>
      <c r="AD645" s="84"/>
      <c r="AE645" s="84"/>
      <c r="AF645" s="85"/>
      <c r="AG645" s="133"/>
      <c r="AH645" s="100"/>
      <c r="AL645" s="51"/>
      <c r="AM645" s="53"/>
    </row>
    <row r="646" spans="1:39" ht="12.75" customHeight="1">
      <c r="A646" s="629"/>
      <c r="B646" s="631"/>
      <c r="C646" s="624" t="s">
        <v>1026</v>
      </c>
      <c r="D646" s="624"/>
      <c r="E646" s="398">
        <f>SUM(I646:K646)</f>
        <v>0</v>
      </c>
      <c r="F646" s="399"/>
      <c r="G646" s="172"/>
      <c r="H646" s="400">
        <v>0</v>
      </c>
      <c r="I646" s="401">
        <v>0</v>
      </c>
      <c r="J646" s="401"/>
      <c r="K646" s="401"/>
      <c r="L646" s="401">
        <v>0</v>
      </c>
      <c r="M646" s="401">
        <v>0</v>
      </c>
      <c r="N646" s="634"/>
      <c r="O646" s="83"/>
      <c r="P646" s="84"/>
      <c r="Q646" s="84"/>
      <c r="R646" s="84"/>
      <c r="S646" s="84"/>
      <c r="T646" s="84"/>
      <c r="U646" s="84"/>
      <c r="V646" s="84"/>
      <c r="W646" s="84"/>
      <c r="X646" s="84"/>
      <c r="Y646" s="84"/>
      <c r="Z646" s="84"/>
      <c r="AA646" s="84"/>
      <c r="AB646" s="84"/>
      <c r="AC646" s="84"/>
      <c r="AD646" s="84"/>
      <c r="AE646" s="84"/>
      <c r="AF646" s="85"/>
      <c r="AG646" s="133"/>
      <c r="AH646" s="100"/>
      <c r="AL646" s="51"/>
      <c r="AM646" s="53"/>
    </row>
    <row r="647" spans="1:39" ht="12.75" customHeight="1">
      <c r="A647" s="629"/>
      <c r="B647" s="631"/>
      <c r="C647" s="624" t="s">
        <v>1027</v>
      </c>
      <c r="D647" s="624"/>
      <c r="E647" s="398">
        <f>SUM(I647:K647)</f>
        <v>10272.671260000001</v>
      </c>
      <c r="F647" s="399">
        <v>813</v>
      </c>
      <c r="G647" s="172" t="s">
        <v>1032</v>
      </c>
      <c r="H647" s="400">
        <v>9444.4</v>
      </c>
      <c r="I647" s="401">
        <f>10270.45526+2.216</f>
        <v>10272.671260000001</v>
      </c>
      <c r="J647" s="401"/>
      <c r="K647" s="401"/>
      <c r="L647" s="401">
        <f>9650.05797+2.216</f>
        <v>9652.27397</v>
      </c>
      <c r="M647" s="401">
        <f>L647</f>
        <v>9652.27397</v>
      </c>
      <c r="N647" s="634"/>
      <c r="O647" s="83"/>
      <c r="P647" s="84"/>
      <c r="Q647" s="84"/>
      <c r="R647" s="84"/>
      <c r="S647" s="84"/>
      <c r="T647" s="84"/>
      <c r="U647" s="84"/>
      <c r="V647" s="84"/>
      <c r="W647" s="84"/>
      <c r="X647" s="84"/>
      <c r="Y647" s="84"/>
      <c r="Z647" s="84"/>
      <c r="AA647" s="84"/>
      <c r="AB647" s="84"/>
      <c r="AC647" s="84"/>
      <c r="AD647" s="84"/>
      <c r="AE647" s="84"/>
      <c r="AF647" s="85"/>
      <c r="AG647" s="133"/>
      <c r="AH647" s="100"/>
      <c r="AL647" s="51"/>
      <c r="AM647" s="53">
        <f>(M647/I647)*100</f>
        <v>93.96070141545636</v>
      </c>
    </row>
    <row r="648" spans="1:39" ht="31.5" customHeight="1">
      <c r="A648" s="629"/>
      <c r="B648" s="631"/>
      <c r="C648" s="624" t="s">
        <v>1028</v>
      </c>
      <c r="D648" s="624"/>
      <c r="E648" s="398">
        <f>SUM(I648:K648)</f>
        <v>0</v>
      </c>
      <c r="F648" s="399"/>
      <c r="G648" s="172"/>
      <c r="H648" s="400">
        <v>0</v>
      </c>
      <c r="I648" s="401">
        <v>0</v>
      </c>
      <c r="J648" s="401"/>
      <c r="K648" s="401"/>
      <c r="L648" s="401">
        <v>0</v>
      </c>
      <c r="M648" s="401">
        <v>0</v>
      </c>
      <c r="N648" s="634"/>
      <c r="O648" s="83"/>
      <c r="P648" s="84"/>
      <c r="Q648" s="84"/>
      <c r="R648" s="84"/>
      <c r="S648" s="84"/>
      <c r="T648" s="84"/>
      <c r="U648" s="84"/>
      <c r="V648" s="84"/>
      <c r="W648" s="84"/>
      <c r="X648" s="84"/>
      <c r="Y648" s="84"/>
      <c r="Z648" s="84"/>
      <c r="AA648" s="84"/>
      <c r="AB648" s="84"/>
      <c r="AC648" s="84"/>
      <c r="AD648" s="84"/>
      <c r="AE648" s="84"/>
      <c r="AF648" s="85"/>
      <c r="AG648" s="133"/>
      <c r="AH648" s="100"/>
      <c r="AL648" s="51"/>
      <c r="AM648" s="53"/>
    </row>
    <row r="649" spans="1:39" ht="14.25" customHeight="1">
      <c r="A649" s="629"/>
      <c r="B649" s="630" t="s">
        <v>399</v>
      </c>
      <c r="C649" s="626" t="s">
        <v>1025</v>
      </c>
      <c r="D649" s="626"/>
      <c r="E649" s="433">
        <f>SUM(E650:E652)</f>
        <v>2006793.32647</v>
      </c>
      <c r="F649" s="434"/>
      <c r="G649" s="435"/>
      <c r="H649" s="403">
        <v>0</v>
      </c>
      <c r="I649" s="404">
        <f>SUM(I651:I652)</f>
        <v>27249.62607</v>
      </c>
      <c r="J649" s="404">
        <f>SUM(J651:J652)</f>
        <v>0</v>
      </c>
      <c r="K649" s="404">
        <f>SUM(K651:K652)</f>
        <v>0</v>
      </c>
      <c r="L649" s="404">
        <f>SUM(L651:L652)</f>
        <v>24303.08018</v>
      </c>
      <c r="M649" s="404">
        <f>SUM(M651:M652)</f>
        <v>24303.08018</v>
      </c>
      <c r="N649" s="441">
        <f>SUM(N650:N652)</f>
        <v>0</v>
      </c>
      <c r="O649" s="83"/>
      <c r="P649" s="84"/>
      <c r="Q649" s="84"/>
      <c r="R649" s="84"/>
      <c r="S649" s="84"/>
      <c r="T649" s="84"/>
      <c r="U649" s="84"/>
      <c r="V649" s="84"/>
      <c r="W649" s="84"/>
      <c r="X649" s="84"/>
      <c r="Y649" s="84"/>
      <c r="Z649" s="84"/>
      <c r="AA649" s="84"/>
      <c r="AB649" s="84"/>
      <c r="AC649" s="84"/>
      <c r="AD649" s="84"/>
      <c r="AE649" s="84"/>
      <c r="AF649" s="85"/>
      <c r="AG649" s="133"/>
      <c r="AH649" s="100"/>
      <c r="AL649" s="51"/>
      <c r="AM649" s="53"/>
    </row>
    <row r="650" spans="1:39" ht="12.75" customHeight="1">
      <c r="A650" s="629"/>
      <c r="B650" s="630"/>
      <c r="C650" s="626" t="s">
        <v>1026</v>
      </c>
      <c r="D650" s="626"/>
      <c r="E650" s="433">
        <f>SUM(I650:K650)</f>
        <v>1979543.7004</v>
      </c>
      <c r="F650" s="434"/>
      <c r="G650" s="435"/>
      <c r="H650" s="403">
        <v>0</v>
      </c>
      <c r="I650" s="404">
        <f>SUM(I657)</f>
        <v>0</v>
      </c>
      <c r="J650" s="404">
        <f>J657+J660</f>
        <v>989771.8502</v>
      </c>
      <c r="K650" s="404">
        <f>K657+K660</f>
        <v>989771.8502</v>
      </c>
      <c r="L650" s="404">
        <f>SUM(L657)</f>
        <v>0</v>
      </c>
      <c r="M650" s="404">
        <f>SUM(M657)</f>
        <v>0</v>
      </c>
      <c r="N650" s="417"/>
      <c r="O650" s="83"/>
      <c r="P650" s="84"/>
      <c r="Q650" s="84"/>
      <c r="R650" s="84"/>
      <c r="S650" s="84"/>
      <c r="T650" s="84"/>
      <c r="U650" s="84"/>
      <c r="V650" s="84"/>
      <c r="W650" s="84"/>
      <c r="X650" s="84"/>
      <c r="Y650" s="84"/>
      <c r="Z650" s="84"/>
      <c r="AA650" s="84"/>
      <c r="AB650" s="84"/>
      <c r="AC650" s="84"/>
      <c r="AD650" s="84"/>
      <c r="AE650" s="84"/>
      <c r="AF650" s="85"/>
      <c r="AG650" s="133"/>
      <c r="AH650" s="100"/>
      <c r="AL650" s="51"/>
      <c r="AM650" s="53"/>
    </row>
    <row r="651" spans="1:39" ht="12.75" customHeight="1">
      <c r="A651" s="629"/>
      <c r="B651" s="630"/>
      <c r="C651" s="626" t="s">
        <v>1027</v>
      </c>
      <c r="D651" s="626"/>
      <c r="E651" s="433">
        <f>SUM(I651:K651)</f>
        <v>27249.62607</v>
      </c>
      <c r="F651" s="434"/>
      <c r="G651" s="435"/>
      <c r="H651" s="403">
        <v>0</v>
      </c>
      <c r="I651" s="404">
        <f aca="true" t="shared" si="72" ref="I651:M652">SUM(I658)</f>
        <v>27249.62607</v>
      </c>
      <c r="J651" s="404">
        <f t="shared" si="72"/>
        <v>0</v>
      </c>
      <c r="K651" s="404">
        <f t="shared" si="72"/>
        <v>0</v>
      </c>
      <c r="L651" s="404">
        <f>SUM(L658)</f>
        <v>24303.08018</v>
      </c>
      <c r="M651" s="404">
        <f t="shared" si="72"/>
        <v>24303.08018</v>
      </c>
      <c r="N651" s="417"/>
      <c r="O651" s="83"/>
      <c r="P651" s="84"/>
      <c r="Q651" s="84"/>
      <c r="R651" s="84"/>
      <c r="S651" s="84"/>
      <c r="T651" s="84"/>
      <c r="U651" s="84"/>
      <c r="V651" s="84"/>
      <c r="W651" s="84"/>
      <c r="X651" s="84"/>
      <c r="Y651" s="84"/>
      <c r="Z651" s="84"/>
      <c r="AA651" s="84"/>
      <c r="AB651" s="84"/>
      <c r="AC651" s="84"/>
      <c r="AD651" s="84"/>
      <c r="AE651" s="84"/>
      <c r="AF651" s="85"/>
      <c r="AG651" s="133"/>
      <c r="AH651" s="100"/>
      <c r="AL651" s="51"/>
      <c r="AM651" s="53"/>
    </row>
    <row r="652" spans="1:39" ht="12.75" customHeight="1">
      <c r="A652" s="629"/>
      <c r="B652" s="630"/>
      <c r="C652" s="626" t="s">
        <v>1028</v>
      </c>
      <c r="D652" s="626"/>
      <c r="E652" s="433">
        <f>SUM(I652:K652)</f>
        <v>0</v>
      </c>
      <c r="F652" s="434"/>
      <c r="G652" s="435"/>
      <c r="H652" s="403">
        <v>0</v>
      </c>
      <c r="I652" s="404">
        <f t="shared" si="72"/>
        <v>0</v>
      </c>
      <c r="J652" s="404">
        <f t="shared" si="72"/>
        <v>0</v>
      </c>
      <c r="K652" s="404">
        <f t="shared" si="72"/>
        <v>0</v>
      </c>
      <c r="L652" s="404">
        <f t="shared" si="72"/>
        <v>0</v>
      </c>
      <c r="M652" s="404">
        <f t="shared" si="72"/>
        <v>0</v>
      </c>
      <c r="N652" s="418"/>
      <c r="O652" s="86"/>
      <c r="P652" s="87"/>
      <c r="Q652" s="87"/>
      <c r="R652" s="87"/>
      <c r="S652" s="87"/>
      <c r="T652" s="87"/>
      <c r="U652" s="87"/>
      <c r="V652" s="87"/>
      <c r="W652" s="87"/>
      <c r="X652" s="87"/>
      <c r="Y652" s="87"/>
      <c r="Z652" s="87"/>
      <c r="AA652" s="87"/>
      <c r="AB652" s="87"/>
      <c r="AC652" s="87"/>
      <c r="AD652" s="87"/>
      <c r="AE652" s="87"/>
      <c r="AF652" s="88"/>
      <c r="AG652" s="133"/>
      <c r="AH652" s="100"/>
      <c r="AL652" s="51"/>
      <c r="AM652" s="53"/>
    </row>
    <row r="653" spans="1:39" ht="21.75" customHeight="1">
      <c r="A653" s="629"/>
      <c r="B653" s="630"/>
      <c r="C653" s="626" t="s">
        <v>1029</v>
      </c>
      <c r="D653" s="626"/>
      <c r="E653" s="433"/>
      <c r="F653" s="434"/>
      <c r="G653" s="435"/>
      <c r="H653" s="403">
        <v>0</v>
      </c>
      <c r="I653" s="404">
        <v>0</v>
      </c>
      <c r="J653" s="404"/>
      <c r="K653" s="404"/>
      <c r="L653" s="404">
        <v>0</v>
      </c>
      <c r="M653" s="404">
        <v>0</v>
      </c>
      <c r="N653" s="425"/>
      <c r="O653" s="95"/>
      <c r="P653" s="96"/>
      <c r="Q653" s="96"/>
      <c r="R653" s="96"/>
      <c r="S653" s="96"/>
      <c r="T653" s="96"/>
      <c r="U653" s="96"/>
      <c r="V653" s="96"/>
      <c r="W653" s="96"/>
      <c r="X653" s="96"/>
      <c r="Y653" s="96"/>
      <c r="Z653" s="96"/>
      <c r="AA653" s="96"/>
      <c r="AB653" s="96"/>
      <c r="AC653" s="96"/>
      <c r="AD653" s="96"/>
      <c r="AE653" s="96"/>
      <c r="AF653" s="97"/>
      <c r="AG653" s="133"/>
      <c r="AH653" s="100"/>
      <c r="AL653" s="51"/>
      <c r="AM653" s="53"/>
    </row>
    <row r="654" spans="1:39" ht="12.75" customHeight="1">
      <c r="A654" s="629"/>
      <c r="B654" s="630"/>
      <c r="C654" s="626" t="s">
        <v>1030</v>
      </c>
      <c r="D654" s="626"/>
      <c r="E654" s="433"/>
      <c r="F654" s="434"/>
      <c r="G654" s="435"/>
      <c r="H654" s="403">
        <v>0</v>
      </c>
      <c r="I654" s="404">
        <v>0</v>
      </c>
      <c r="J654" s="404"/>
      <c r="K654" s="404"/>
      <c r="L654" s="404">
        <v>0</v>
      </c>
      <c r="M654" s="404">
        <v>0</v>
      </c>
      <c r="N654" s="425"/>
      <c r="O654" s="95"/>
      <c r="P654" s="96"/>
      <c r="Q654" s="96"/>
      <c r="R654" s="96"/>
      <c r="S654" s="96"/>
      <c r="T654" s="96"/>
      <c r="U654" s="96"/>
      <c r="V654" s="96"/>
      <c r="W654" s="96"/>
      <c r="X654" s="96"/>
      <c r="Y654" s="96"/>
      <c r="Z654" s="96"/>
      <c r="AA654" s="96"/>
      <c r="AB654" s="96"/>
      <c r="AC654" s="96"/>
      <c r="AD654" s="96"/>
      <c r="AE654" s="96"/>
      <c r="AF654" s="97"/>
      <c r="AG654" s="133"/>
      <c r="AH654" s="100"/>
      <c r="AL654" s="51"/>
      <c r="AM654" s="53"/>
    </row>
    <row r="655" spans="1:39" ht="12.75" customHeight="1">
      <c r="A655" s="629"/>
      <c r="B655" s="630"/>
      <c r="C655" s="626" t="s">
        <v>1031</v>
      </c>
      <c r="D655" s="626"/>
      <c r="E655" s="433"/>
      <c r="F655" s="434"/>
      <c r="G655" s="435"/>
      <c r="H655" s="403">
        <v>0</v>
      </c>
      <c r="I655" s="404">
        <v>0</v>
      </c>
      <c r="J655" s="404"/>
      <c r="K655" s="404"/>
      <c r="L655" s="404">
        <v>0</v>
      </c>
      <c r="M655" s="404">
        <v>0</v>
      </c>
      <c r="N655" s="425"/>
      <c r="O655" s="95"/>
      <c r="P655" s="96"/>
      <c r="Q655" s="96"/>
      <c r="R655" s="96"/>
      <c r="S655" s="96"/>
      <c r="T655" s="96"/>
      <c r="U655" s="96"/>
      <c r="V655" s="96"/>
      <c r="W655" s="96"/>
      <c r="X655" s="96"/>
      <c r="Y655" s="96"/>
      <c r="Z655" s="96"/>
      <c r="AA655" s="96"/>
      <c r="AB655" s="96"/>
      <c r="AC655" s="96"/>
      <c r="AD655" s="96"/>
      <c r="AE655" s="96"/>
      <c r="AF655" s="97"/>
      <c r="AG655" s="133"/>
      <c r="AH655" s="100"/>
      <c r="AL655" s="51"/>
      <c r="AM655" s="53"/>
    </row>
    <row r="656" spans="1:39" ht="45.75" customHeight="1">
      <c r="A656" s="629"/>
      <c r="B656" s="631" t="s">
        <v>401</v>
      </c>
      <c r="C656" s="624" t="s">
        <v>1025</v>
      </c>
      <c r="D656" s="624"/>
      <c r="E656" s="398">
        <f>SUM(E657:E659)</f>
        <v>27249.62607</v>
      </c>
      <c r="F656" s="399"/>
      <c r="G656" s="172"/>
      <c r="H656" s="400">
        <v>0</v>
      </c>
      <c r="I656" s="401">
        <f>SUM(I657:I659)</f>
        <v>27249.62607</v>
      </c>
      <c r="J656" s="401">
        <f>SUM(J657:J659)</f>
        <v>0</v>
      </c>
      <c r="K656" s="401">
        <f>SUM(K657:K659)</f>
        <v>0</v>
      </c>
      <c r="L656" s="401">
        <f>SUM(L657:L659)</f>
        <v>24303.08018</v>
      </c>
      <c r="M656" s="401">
        <f>SUM(M657:M659)</f>
        <v>24303.08018</v>
      </c>
      <c r="N656" s="634"/>
      <c r="O656" s="83"/>
      <c r="P656" s="84"/>
      <c r="Q656" s="84"/>
      <c r="R656" s="84"/>
      <c r="S656" s="84"/>
      <c r="T656" s="84"/>
      <c r="U656" s="84"/>
      <c r="V656" s="84"/>
      <c r="W656" s="84"/>
      <c r="X656" s="84"/>
      <c r="Y656" s="84"/>
      <c r="Z656" s="84"/>
      <c r="AA656" s="84"/>
      <c r="AB656" s="84"/>
      <c r="AC656" s="84"/>
      <c r="AD656" s="84"/>
      <c r="AE656" s="84"/>
      <c r="AF656" s="85"/>
      <c r="AG656" s="133"/>
      <c r="AH656" s="100"/>
      <c r="AL656" s="51"/>
      <c r="AM656" s="53"/>
    </row>
    <row r="657" spans="1:39" ht="12.75" customHeight="1">
      <c r="A657" s="629"/>
      <c r="B657" s="631"/>
      <c r="C657" s="624" t="s">
        <v>1026</v>
      </c>
      <c r="D657" s="624"/>
      <c r="E657" s="398">
        <f>SUM(I657:K657)</f>
        <v>0</v>
      </c>
      <c r="F657" s="399"/>
      <c r="G657" s="172"/>
      <c r="H657" s="400">
        <v>0</v>
      </c>
      <c r="I657" s="401">
        <v>0</v>
      </c>
      <c r="J657" s="401"/>
      <c r="K657" s="401"/>
      <c r="L657" s="401">
        <v>0</v>
      </c>
      <c r="M657" s="401">
        <v>0</v>
      </c>
      <c r="N657" s="634"/>
      <c r="O657" s="83"/>
      <c r="P657" s="84"/>
      <c r="Q657" s="84"/>
      <c r="R657" s="84"/>
      <c r="S657" s="84"/>
      <c r="T657" s="84"/>
      <c r="U657" s="84"/>
      <c r="V657" s="84"/>
      <c r="W657" s="84"/>
      <c r="X657" s="84"/>
      <c r="Y657" s="84"/>
      <c r="Z657" s="84"/>
      <c r="AA657" s="84"/>
      <c r="AB657" s="84"/>
      <c r="AC657" s="84"/>
      <c r="AD657" s="84"/>
      <c r="AE657" s="84"/>
      <c r="AF657" s="85"/>
      <c r="AG657" s="133"/>
      <c r="AH657" s="100"/>
      <c r="AL657" s="51"/>
      <c r="AM657" s="53"/>
    </row>
    <row r="658" spans="1:39" ht="12.75" customHeight="1">
      <c r="A658" s="629"/>
      <c r="B658" s="631"/>
      <c r="C658" s="624" t="s">
        <v>1027</v>
      </c>
      <c r="D658" s="624"/>
      <c r="E658" s="398">
        <f>SUM(I658:K658)</f>
        <v>27249.62607</v>
      </c>
      <c r="F658" s="399">
        <v>813</v>
      </c>
      <c r="G658" s="172" t="s">
        <v>1032</v>
      </c>
      <c r="H658" s="400">
        <v>0</v>
      </c>
      <c r="I658" s="401">
        <v>27249.62607</v>
      </c>
      <c r="J658" s="401"/>
      <c r="K658" s="401"/>
      <c r="L658" s="401">
        <v>24303.08018</v>
      </c>
      <c r="M658" s="401">
        <v>24303.08018</v>
      </c>
      <c r="N658" s="634"/>
      <c r="O658" s="83"/>
      <c r="P658" s="84"/>
      <c r="Q658" s="84"/>
      <c r="R658" s="84"/>
      <c r="S658" s="84"/>
      <c r="T658" s="84"/>
      <c r="U658" s="84"/>
      <c r="V658" s="84"/>
      <c r="W658" s="84"/>
      <c r="X658" s="84"/>
      <c r="Y658" s="84"/>
      <c r="Z658" s="84"/>
      <c r="AA658" s="84"/>
      <c r="AB658" s="84"/>
      <c r="AC658" s="84"/>
      <c r="AD658" s="84"/>
      <c r="AE658" s="84"/>
      <c r="AF658" s="85"/>
      <c r="AG658" s="133"/>
      <c r="AH658" s="100"/>
      <c r="AL658" s="51"/>
      <c r="AM658" s="53">
        <f>(M658/I658)*100</f>
        <v>89.18683917925779</v>
      </c>
    </row>
    <row r="659" spans="1:39" ht="12.75" customHeight="1">
      <c r="A659" s="629"/>
      <c r="B659" s="631"/>
      <c r="C659" s="624" t="s">
        <v>1028</v>
      </c>
      <c r="D659" s="624"/>
      <c r="E659" s="398">
        <f>SUM(I659:K659)</f>
        <v>0</v>
      </c>
      <c r="F659" s="399"/>
      <c r="G659" s="172"/>
      <c r="H659" s="400">
        <v>0</v>
      </c>
      <c r="I659" s="401">
        <v>0</v>
      </c>
      <c r="J659" s="401"/>
      <c r="K659" s="401"/>
      <c r="L659" s="401">
        <v>0</v>
      </c>
      <c r="M659" s="401">
        <v>0</v>
      </c>
      <c r="N659" s="634"/>
      <c r="O659" s="83"/>
      <c r="P659" s="84"/>
      <c r="Q659" s="84"/>
      <c r="R659" s="84"/>
      <c r="S659" s="84"/>
      <c r="T659" s="84"/>
      <c r="U659" s="84"/>
      <c r="V659" s="84"/>
      <c r="W659" s="84"/>
      <c r="X659" s="84"/>
      <c r="Y659" s="84"/>
      <c r="Z659" s="84"/>
      <c r="AA659" s="84"/>
      <c r="AB659" s="84"/>
      <c r="AC659" s="84"/>
      <c r="AD659" s="84"/>
      <c r="AE659" s="84"/>
      <c r="AF659" s="85"/>
      <c r="AG659" s="133"/>
      <c r="AH659" s="100"/>
      <c r="AL659" s="51"/>
      <c r="AM659" s="53"/>
    </row>
    <row r="660" spans="1:39" s="161" customFormat="1" ht="13.5" customHeight="1">
      <c r="A660" s="643"/>
      <c r="B660" s="630" t="s">
        <v>403</v>
      </c>
      <c r="C660" s="626" t="s">
        <v>1025</v>
      </c>
      <c r="D660" s="626"/>
      <c r="E660" s="450"/>
      <c r="F660" s="434"/>
      <c r="G660" s="435"/>
      <c r="H660" s="403">
        <f>H662</f>
        <v>1219351.2519999999</v>
      </c>
      <c r="I660" s="404">
        <f>I664+I685+I729+I772+I800+I827+I852+I908+I934</f>
        <v>1182430.1767000002</v>
      </c>
      <c r="J660" s="404">
        <f>J664+J685+J729+J772+J800+J827+J852+J908</f>
        <v>989771.8502</v>
      </c>
      <c r="K660" s="404">
        <f>K664+K685+K729+K772+K800+K827+K852+K908</f>
        <v>989771.8502</v>
      </c>
      <c r="L660" s="404">
        <f>L664+L685+L729+L772+L800+L827+L852+L908+L934</f>
        <v>1180012.7734200002</v>
      </c>
      <c r="M660" s="404">
        <f>M664+M685+M729+M772+M800+M827+M852+M908+M934</f>
        <v>1172424.6978</v>
      </c>
      <c r="N660" s="451"/>
      <c r="O660" s="162"/>
      <c r="P660" s="163"/>
      <c r="Q660" s="163"/>
      <c r="R660" s="163"/>
      <c r="S660" s="163"/>
      <c r="T660" s="163"/>
      <c r="U660" s="163"/>
      <c r="V660" s="163"/>
      <c r="W660" s="163"/>
      <c r="X660" s="163"/>
      <c r="Y660" s="163"/>
      <c r="Z660" s="163"/>
      <c r="AA660" s="163"/>
      <c r="AB660" s="163"/>
      <c r="AC660" s="163"/>
      <c r="AD660" s="163"/>
      <c r="AE660" s="163"/>
      <c r="AF660" s="164"/>
      <c r="AG660" s="160"/>
      <c r="AH660" s="100"/>
      <c r="AL660" s="51"/>
      <c r="AM660" s="53">
        <f>(M660/I660)*100</f>
        <v>99.15382074162518</v>
      </c>
    </row>
    <row r="661" spans="1:39" s="161" customFormat="1" ht="12" customHeight="1">
      <c r="A661" s="643"/>
      <c r="B661" s="630"/>
      <c r="C661" s="626" t="s">
        <v>1026</v>
      </c>
      <c r="D661" s="626"/>
      <c r="E661" s="450"/>
      <c r="F661" s="434"/>
      <c r="G661" s="435"/>
      <c r="H661" s="403">
        <v>0</v>
      </c>
      <c r="I661" s="404">
        <f>I665+I686+I730+I773+I801+I828+I853+I909+I935</f>
        <v>563.2</v>
      </c>
      <c r="J661" s="404"/>
      <c r="K661" s="404"/>
      <c r="L661" s="404">
        <f>L665+L686+L730+L773+L801+L828+L853+L909</f>
        <v>563.2</v>
      </c>
      <c r="M661" s="404">
        <f>M665+M686+M730+M773+M801+M828+M853+M909</f>
        <v>563.2</v>
      </c>
      <c r="N661" s="451"/>
      <c r="O661" s="162"/>
      <c r="P661" s="163"/>
      <c r="Q661" s="163"/>
      <c r="R661" s="163"/>
      <c r="S661" s="163"/>
      <c r="T661" s="163"/>
      <c r="U661" s="163"/>
      <c r="V661" s="163"/>
      <c r="W661" s="163"/>
      <c r="X661" s="163"/>
      <c r="Y661" s="163"/>
      <c r="Z661" s="163"/>
      <c r="AA661" s="163"/>
      <c r="AB661" s="163"/>
      <c r="AC661" s="163"/>
      <c r="AD661" s="163"/>
      <c r="AE661" s="163"/>
      <c r="AF661" s="164"/>
      <c r="AG661" s="160"/>
      <c r="AH661" s="100"/>
      <c r="AL661" s="51"/>
      <c r="AM661" s="53">
        <f>(M661/I661)*100</f>
        <v>100</v>
      </c>
    </row>
    <row r="662" spans="1:39" s="161" customFormat="1" ht="12.75" customHeight="1">
      <c r="A662" s="643"/>
      <c r="B662" s="630"/>
      <c r="C662" s="626" t="s">
        <v>1027</v>
      </c>
      <c r="D662" s="626"/>
      <c r="E662" s="450"/>
      <c r="F662" s="434"/>
      <c r="G662" s="435"/>
      <c r="H662" s="403">
        <f>H667+H688+H732+H775+H803+H829+H855+H911+H937</f>
        <v>1219351.2519999999</v>
      </c>
      <c r="I662" s="404">
        <f>I667+I688+I732+I775+I803+I829+I855+I911+I937</f>
        <v>1181866.9767000002</v>
      </c>
      <c r="J662" s="404">
        <f>J667+J688+J732+J775+J803+J829+J855+J911</f>
        <v>989771.8502</v>
      </c>
      <c r="K662" s="404">
        <f>K667+K688+K732+K775+K803+K829+K855+K911</f>
        <v>989771.8502</v>
      </c>
      <c r="L662" s="404">
        <f>L667+L688+L732+L775+L803+L829+L855+L911+L937</f>
        <v>1179449.57342</v>
      </c>
      <c r="M662" s="404">
        <f>M667+M688+M732+M775+M803+M829+M855+M911+M937</f>
        <v>1171861.4978</v>
      </c>
      <c r="N662" s="451"/>
      <c r="O662" s="162"/>
      <c r="P662" s="163"/>
      <c r="Q662" s="163"/>
      <c r="R662" s="163"/>
      <c r="S662" s="163"/>
      <c r="T662" s="163"/>
      <c r="U662" s="163"/>
      <c r="V662" s="163"/>
      <c r="W662" s="163"/>
      <c r="X662" s="163"/>
      <c r="Y662" s="163"/>
      <c r="Z662" s="163"/>
      <c r="AA662" s="163"/>
      <c r="AB662" s="163"/>
      <c r="AC662" s="163"/>
      <c r="AD662" s="163"/>
      <c r="AE662" s="163"/>
      <c r="AF662" s="164"/>
      <c r="AG662" s="160"/>
      <c r="AH662" s="100"/>
      <c r="AL662" s="51"/>
      <c r="AM662" s="53">
        <f>(M662/I662)*100</f>
        <v>99.15341750829376</v>
      </c>
    </row>
    <row r="663" spans="1:39" s="161" customFormat="1" ht="12.75" customHeight="1">
      <c r="A663" s="643"/>
      <c r="B663" s="630"/>
      <c r="C663" s="626" t="s">
        <v>1028</v>
      </c>
      <c r="D663" s="626"/>
      <c r="E663" s="450"/>
      <c r="F663" s="434"/>
      <c r="G663" s="435"/>
      <c r="H663" s="403">
        <v>0</v>
      </c>
      <c r="I663" s="404">
        <f>I668+I689+I733+I776+I804+I830+I856+I912+I938</f>
        <v>0</v>
      </c>
      <c r="J663" s="404"/>
      <c r="K663" s="404"/>
      <c r="L663" s="404">
        <f>L668+L689+L733+L776+L804+L830+L856+L912</f>
        <v>0</v>
      </c>
      <c r="M663" s="404">
        <f>M668+M689+M733+M776+M804+M830+M856+M912</f>
        <v>0</v>
      </c>
      <c r="N663" s="451"/>
      <c r="O663" s="162"/>
      <c r="P663" s="163"/>
      <c r="Q663" s="163"/>
      <c r="R663" s="163"/>
      <c r="S663" s="163"/>
      <c r="T663" s="163"/>
      <c r="U663" s="163"/>
      <c r="V663" s="163"/>
      <c r="W663" s="163"/>
      <c r="X663" s="163"/>
      <c r="Y663" s="163"/>
      <c r="Z663" s="163"/>
      <c r="AA663" s="163"/>
      <c r="AB663" s="163"/>
      <c r="AC663" s="163"/>
      <c r="AD663" s="163"/>
      <c r="AE663" s="163"/>
      <c r="AF663" s="164"/>
      <c r="AG663" s="160"/>
      <c r="AH663" s="100"/>
      <c r="AL663" s="51"/>
      <c r="AM663" s="53"/>
    </row>
    <row r="664" spans="1:39" ht="12.75" customHeight="1">
      <c r="A664" s="629"/>
      <c r="B664" s="630" t="s">
        <v>406</v>
      </c>
      <c r="C664" s="626" t="s">
        <v>1025</v>
      </c>
      <c r="D664" s="626"/>
      <c r="E664" s="433">
        <f aca="true" t="shared" si="73" ref="E664:M664">SUM(E665:E670)</f>
        <v>2283147.94148</v>
      </c>
      <c r="F664" s="434"/>
      <c r="G664" s="435"/>
      <c r="H664" s="403">
        <f>H667</f>
        <v>799278.179</v>
      </c>
      <c r="I664" s="404">
        <f t="shared" si="73"/>
        <v>798220.28748</v>
      </c>
      <c r="J664" s="404">
        <f t="shared" si="73"/>
        <v>742463.827</v>
      </c>
      <c r="K664" s="404">
        <f t="shared" si="73"/>
        <v>742463.827</v>
      </c>
      <c r="L664" s="404">
        <f t="shared" si="73"/>
        <v>798220.28748</v>
      </c>
      <c r="M664" s="404">
        <f t="shared" si="73"/>
        <v>795375.10146</v>
      </c>
      <c r="N664" s="417"/>
      <c r="O664" s="83"/>
      <c r="P664" s="84"/>
      <c r="Q664" s="84"/>
      <c r="R664" s="84"/>
      <c r="S664" s="84"/>
      <c r="T664" s="84"/>
      <c r="U664" s="84"/>
      <c r="V664" s="84"/>
      <c r="W664" s="84"/>
      <c r="X664" s="84"/>
      <c r="Y664" s="84"/>
      <c r="Z664" s="84"/>
      <c r="AA664" s="84"/>
      <c r="AB664" s="84"/>
      <c r="AC664" s="84"/>
      <c r="AD664" s="84"/>
      <c r="AE664" s="84"/>
      <c r="AF664" s="85"/>
      <c r="AG664" s="133"/>
      <c r="AH664" s="100"/>
      <c r="AL664" s="51"/>
      <c r="AM664" s="53"/>
    </row>
    <row r="665" spans="1:39" ht="12.75" customHeight="1" hidden="1">
      <c r="A665" s="629"/>
      <c r="B665" s="630"/>
      <c r="C665" s="626" t="s">
        <v>28</v>
      </c>
      <c r="D665" s="626"/>
      <c r="E665" s="433">
        <f>SUM(I665:K665)</f>
        <v>0</v>
      </c>
      <c r="F665" s="434"/>
      <c r="G665" s="435"/>
      <c r="H665" s="403"/>
      <c r="I665" s="404">
        <f>I677</f>
        <v>0</v>
      </c>
      <c r="J665" s="404">
        <f>J677</f>
        <v>0</v>
      </c>
      <c r="K665" s="404">
        <f>K677</f>
        <v>0</v>
      </c>
      <c r="L665" s="404">
        <f>L677</f>
        <v>0</v>
      </c>
      <c r="M665" s="404">
        <f>M677</f>
        <v>0</v>
      </c>
      <c r="N665" s="417"/>
      <c r="O665" s="83"/>
      <c r="P665" s="84"/>
      <c r="Q665" s="84"/>
      <c r="R665" s="84"/>
      <c r="S665" s="84"/>
      <c r="T665" s="84"/>
      <c r="U665" s="84"/>
      <c r="V665" s="84"/>
      <c r="W665" s="84"/>
      <c r="X665" s="84"/>
      <c r="Y665" s="84"/>
      <c r="Z665" s="84"/>
      <c r="AA665" s="84"/>
      <c r="AB665" s="84"/>
      <c r="AC665" s="84"/>
      <c r="AD665" s="84"/>
      <c r="AE665" s="84"/>
      <c r="AF665" s="85"/>
      <c r="AG665" s="133"/>
      <c r="AH665" s="100"/>
      <c r="AL665" s="51"/>
      <c r="AM665" s="53"/>
    </row>
    <row r="666" spans="1:39" ht="12.75" customHeight="1">
      <c r="A666" s="629"/>
      <c r="B666" s="630"/>
      <c r="C666" s="626" t="s">
        <v>1026</v>
      </c>
      <c r="D666" s="626"/>
      <c r="E666" s="433"/>
      <c r="F666" s="434"/>
      <c r="G666" s="435"/>
      <c r="H666" s="403">
        <v>0</v>
      </c>
      <c r="I666" s="404">
        <v>0</v>
      </c>
      <c r="J666" s="404"/>
      <c r="K666" s="404"/>
      <c r="L666" s="404">
        <v>0</v>
      </c>
      <c r="M666" s="404">
        <v>0</v>
      </c>
      <c r="N666" s="417"/>
      <c r="O666" s="83"/>
      <c r="P666" s="84"/>
      <c r="Q666" s="84"/>
      <c r="R666" s="84"/>
      <c r="S666" s="84"/>
      <c r="T666" s="84"/>
      <c r="U666" s="84"/>
      <c r="V666" s="84"/>
      <c r="W666" s="84"/>
      <c r="X666" s="84"/>
      <c r="Y666" s="84"/>
      <c r="Z666" s="84"/>
      <c r="AA666" s="84"/>
      <c r="AB666" s="84"/>
      <c r="AC666" s="84"/>
      <c r="AD666" s="84"/>
      <c r="AE666" s="84"/>
      <c r="AF666" s="85"/>
      <c r="AG666" s="133"/>
      <c r="AH666" s="100"/>
      <c r="AL666" s="51"/>
      <c r="AM666" s="53"/>
    </row>
    <row r="667" spans="1:39" ht="12.75" customHeight="1">
      <c r="A667" s="629"/>
      <c r="B667" s="630"/>
      <c r="C667" s="626" t="s">
        <v>1027</v>
      </c>
      <c r="D667" s="626"/>
      <c r="E667" s="433">
        <f>SUM(I667:K667)</f>
        <v>2283147.94148</v>
      </c>
      <c r="F667" s="434"/>
      <c r="G667" s="435"/>
      <c r="H667" s="403">
        <f>H679</f>
        <v>799278.179</v>
      </c>
      <c r="I667" s="404">
        <f>I679</f>
        <v>798220.28748</v>
      </c>
      <c r="J667" s="404">
        <f aca="true" t="shared" si="74" ref="I667:M668">J679</f>
        <v>742463.827</v>
      </c>
      <c r="K667" s="404">
        <f t="shared" si="74"/>
        <v>742463.827</v>
      </c>
      <c r="L667" s="404">
        <f t="shared" si="74"/>
        <v>798220.28748</v>
      </c>
      <c r="M667" s="404">
        <f t="shared" si="74"/>
        <v>795375.10146</v>
      </c>
      <c r="N667" s="417"/>
      <c r="O667" s="83"/>
      <c r="P667" s="84"/>
      <c r="Q667" s="84"/>
      <c r="R667" s="84"/>
      <c r="S667" s="84"/>
      <c r="T667" s="84"/>
      <c r="U667" s="84"/>
      <c r="V667" s="84"/>
      <c r="W667" s="84"/>
      <c r="X667" s="84"/>
      <c r="Y667" s="84"/>
      <c r="Z667" s="84"/>
      <c r="AA667" s="84"/>
      <c r="AB667" s="84"/>
      <c r="AC667" s="84"/>
      <c r="AD667" s="84"/>
      <c r="AE667" s="84"/>
      <c r="AF667" s="85"/>
      <c r="AG667" s="133"/>
      <c r="AH667" s="100"/>
      <c r="AL667" s="51"/>
      <c r="AM667" s="53"/>
    </row>
    <row r="668" spans="1:39" ht="12.75" customHeight="1" hidden="1">
      <c r="A668" s="629"/>
      <c r="B668" s="630"/>
      <c r="C668" s="626" t="s">
        <v>30</v>
      </c>
      <c r="D668" s="626"/>
      <c r="E668" s="433">
        <f>SUM(I668:K668)</f>
        <v>0</v>
      </c>
      <c r="F668" s="434"/>
      <c r="G668" s="435"/>
      <c r="H668" s="403"/>
      <c r="I668" s="404">
        <f t="shared" si="74"/>
        <v>0</v>
      </c>
      <c r="J668" s="404">
        <f t="shared" si="74"/>
        <v>0</v>
      </c>
      <c r="K668" s="404">
        <f t="shared" si="74"/>
        <v>0</v>
      </c>
      <c r="L668" s="404">
        <f t="shared" si="74"/>
        <v>0</v>
      </c>
      <c r="M668" s="404">
        <f t="shared" si="74"/>
        <v>0</v>
      </c>
      <c r="N668" s="418"/>
      <c r="O668" s="86"/>
      <c r="P668" s="87"/>
      <c r="Q668" s="87"/>
      <c r="R668" s="87"/>
      <c r="S668" s="87"/>
      <c r="T668" s="87"/>
      <c r="U668" s="87"/>
      <c r="V668" s="87"/>
      <c r="W668" s="87"/>
      <c r="X668" s="87"/>
      <c r="Y668" s="87"/>
      <c r="Z668" s="87"/>
      <c r="AA668" s="87"/>
      <c r="AB668" s="87"/>
      <c r="AC668" s="87"/>
      <c r="AD668" s="87"/>
      <c r="AE668" s="87"/>
      <c r="AF668" s="88"/>
      <c r="AG668" s="133"/>
      <c r="AH668" s="100"/>
      <c r="AL668" s="51"/>
      <c r="AM668" s="53" t="e">
        <f>(M668/I668)*100</f>
        <v>#DIV/0!</v>
      </c>
    </row>
    <row r="669" spans="1:39" ht="12.75" customHeight="1" hidden="1">
      <c r="A669" s="629"/>
      <c r="B669" s="630"/>
      <c r="C669" s="626" t="s">
        <v>39</v>
      </c>
      <c r="D669" s="626"/>
      <c r="E669" s="433">
        <f>SUM(I669:K669)</f>
        <v>0</v>
      </c>
      <c r="F669" s="434"/>
      <c r="G669" s="435"/>
      <c r="H669" s="403"/>
      <c r="I669" s="404">
        <f>I681</f>
        <v>0</v>
      </c>
      <c r="J669" s="404"/>
      <c r="K669" s="404"/>
      <c r="L669" s="404"/>
      <c r="M669" s="404"/>
      <c r="N669" s="431"/>
      <c r="O669" s="116"/>
      <c r="P669" s="117"/>
      <c r="Q669" s="117"/>
      <c r="R669" s="117"/>
      <c r="S669" s="117"/>
      <c r="T669" s="117"/>
      <c r="U669" s="117"/>
      <c r="V669" s="117"/>
      <c r="W669" s="117"/>
      <c r="X669" s="117"/>
      <c r="Y669" s="117"/>
      <c r="Z669" s="117"/>
      <c r="AA669" s="117"/>
      <c r="AB669" s="117"/>
      <c r="AC669" s="117"/>
      <c r="AD669" s="117"/>
      <c r="AE669" s="117"/>
      <c r="AF669" s="117"/>
      <c r="AG669" s="136"/>
      <c r="AH669" s="100"/>
      <c r="AL669" s="51"/>
      <c r="AM669" s="53" t="e">
        <f>(M669/I669)*100</f>
        <v>#DIV/0!</v>
      </c>
    </row>
    <row r="670" spans="1:39" ht="12.75" customHeight="1" hidden="1">
      <c r="A670" s="629"/>
      <c r="B670" s="630"/>
      <c r="C670" s="626" t="s">
        <v>40</v>
      </c>
      <c r="D670" s="626"/>
      <c r="E670" s="433">
        <f>SUM(I670:K670)</f>
        <v>0</v>
      </c>
      <c r="F670" s="434"/>
      <c r="G670" s="435"/>
      <c r="H670" s="403"/>
      <c r="I670" s="404">
        <f>I682</f>
        <v>0</v>
      </c>
      <c r="J670" s="404"/>
      <c r="K670" s="404"/>
      <c r="L670" s="404"/>
      <c r="M670" s="404"/>
      <c r="N670" s="432"/>
      <c r="O670" s="115"/>
      <c r="P670" s="126"/>
      <c r="Q670" s="126"/>
      <c r="R670" s="126"/>
      <c r="S670" s="126"/>
      <c r="T670" s="126"/>
      <c r="U670" s="126"/>
      <c r="V670" s="126"/>
      <c r="W670" s="126"/>
      <c r="X670" s="126"/>
      <c r="Y670" s="126"/>
      <c r="Z670" s="126"/>
      <c r="AA670" s="126"/>
      <c r="AB670" s="126"/>
      <c r="AC670" s="126"/>
      <c r="AD670" s="126"/>
      <c r="AE670" s="126"/>
      <c r="AF670" s="126"/>
      <c r="AG670" s="136"/>
      <c r="AH670" s="100"/>
      <c r="AL670" s="51"/>
      <c r="AM670" s="53" t="e">
        <f>(M670/I670)*100</f>
        <v>#DIV/0!</v>
      </c>
    </row>
    <row r="671" spans="1:39" ht="12.75" customHeight="1" hidden="1">
      <c r="A671" s="629"/>
      <c r="B671" s="630"/>
      <c r="C671" s="406"/>
      <c r="D671" s="406" t="s">
        <v>408</v>
      </c>
      <c r="E671" s="398"/>
      <c r="F671" s="399"/>
      <c r="G671" s="172"/>
      <c r="H671" s="400"/>
      <c r="I671" s="401" t="s">
        <v>34</v>
      </c>
      <c r="J671" s="401"/>
      <c r="K671" s="401"/>
      <c r="L671" s="401" t="s">
        <v>34</v>
      </c>
      <c r="M671" s="401" t="s">
        <v>34</v>
      </c>
      <c r="N671" s="452" t="s">
        <v>34</v>
      </c>
      <c r="O671" s="95"/>
      <c r="P671" s="96"/>
      <c r="Q671" s="96"/>
      <c r="R671" s="96"/>
      <c r="S671" s="96"/>
      <c r="T671" s="96"/>
      <c r="U671" s="96"/>
      <c r="V671" s="96"/>
      <c r="W671" s="96"/>
      <c r="X671" s="96"/>
      <c r="Y671" s="96"/>
      <c r="Z671" s="96"/>
      <c r="AA671" s="96"/>
      <c r="AB671" s="96"/>
      <c r="AC671" s="96"/>
      <c r="AD671" s="96"/>
      <c r="AE671" s="96"/>
      <c r="AF671" s="138"/>
      <c r="AG671" s="133"/>
      <c r="AH671" s="100"/>
      <c r="AL671" s="51"/>
      <c r="AM671" s="53" t="e">
        <f>(M671/I671)*100</f>
        <v>#VALUE!</v>
      </c>
    </row>
    <row r="672" spans="1:39" ht="11.25" customHeight="1">
      <c r="A672" s="629"/>
      <c r="B672" s="630"/>
      <c r="C672" s="626" t="s">
        <v>1028</v>
      </c>
      <c r="D672" s="626"/>
      <c r="E672" s="398"/>
      <c r="F672" s="399"/>
      <c r="G672" s="172"/>
      <c r="H672" s="403">
        <v>0</v>
      </c>
      <c r="I672" s="404">
        <v>0</v>
      </c>
      <c r="J672" s="404"/>
      <c r="K672" s="404"/>
      <c r="L672" s="404">
        <v>0</v>
      </c>
      <c r="M672" s="404">
        <v>0</v>
      </c>
      <c r="N672" s="452"/>
      <c r="O672" s="95"/>
      <c r="P672" s="96"/>
      <c r="Q672" s="96"/>
      <c r="R672" s="96"/>
      <c r="S672" s="96"/>
      <c r="T672" s="96"/>
      <c r="U672" s="96"/>
      <c r="V672" s="96"/>
      <c r="W672" s="96"/>
      <c r="X672" s="96"/>
      <c r="Y672" s="96"/>
      <c r="Z672" s="96"/>
      <c r="AA672" s="96"/>
      <c r="AB672" s="96"/>
      <c r="AC672" s="96"/>
      <c r="AD672" s="96"/>
      <c r="AE672" s="96"/>
      <c r="AF672" s="138"/>
      <c r="AG672" s="133"/>
      <c r="AH672" s="100"/>
      <c r="AL672" s="51"/>
      <c r="AM672" s="53"/>
    </row>
    <row r="673" spans="1:39" ht="22.5" customHeight="1">
      <c r="A673" s="629"/>
      <c r="B673" s="630"/>
      <c r="C673" s="626" t="s">
        <v>1029</v>
      </c>
      <c r="D673" s="626"/>
      <c r="E673" s="398"/>
      <c r="F673" s="399"/>
      <c r="G673" s="172"/>
      <c r="H673" s="403">
        <v>0</v>
      </c>
      <c r="I673" s="404">
        <v>0</v>
      </c>
      <c r="J673" s="404"/>
      <c r="K673" s="404"/>
      <c r="L673" s="404">
        <v>0</v>
      </c>
      <c r="M673" s="404">
        <v>0</v>
      </c>
      <c r="N673" s="452"/>
      <c r="O673" s="95"/>
      <c r="P673" s="96"/>
      <c r="Q673" s="96"/>
      <c r="R673" s="96"/>
      <c r="S673" s="96"/>
      <c r="T673" s="96"/>
      <c r="U673" s="96"/>
      <c r="V673" s="96"/>
      <c r="W673" s="96"/>
      <c r="X673" s="96"/>
      <c r="Y673" s="96"/>
      <c r="Z673" s="96"/>
      <c r="AA673" s="96"/>
      <c r="AB673" s="96"/>
      <c r="AC673" s="96"/>
      <c r="AD673" s="96"/>
      <c r="AE673" s="96"/>
      <c r="AF673" s="138"/>
      <c r="AG673" s="133"/>
      <c r="AH673" s="100"/>
      <c r="AL673" s="51"/>
      <c r="AM673" s="53"/>
    </row>
    <row r="674" spans="1:39" ht="13.5" customHeight="1">
      <c r="A674" s="629"/>
      <c r="B674" s="630"/>
      <c r="C674" s="626" t="s">
        <v>1030</v>
      </c>
      <c r="D674" s="626"/>
      <c r="E674" s="398"/>
      <c r="F674" s="399"/>
      <c r="G674" s="172"/>
      <c r="H674" s="403">
        <v>0</v>
      </c>
      <c r="I674" s="404">
        <v>0</v>
      </c>
      <c r="J674" s="404"/>
      <c r="K674" s="404"/>
      <c r="L674" s="404">
        <v>0</v>
      </c>
      <c r="M674" s="404">
        <v>0</v>
      </c>
      <c r="N674" s="452"/>
      <c r="O674" s="95"/>
      <c r="P674" s="96"/>
      <c r="Q674" s="96"/>
      <c r="R674" s="96"/>
      <c r="S674" s="96"/>
      <c r="T674" s="96"/>
      <c r="U674" s="96"/>
      <c r="V674" s="96"/>
      <c r="W674" s="96"/>
      <c r="X674" s="96"/>
      <c r="Y674" s="96"/>
      <c r="Z674" s="96"/>
      <c r="AA674" s="96"/>
      <c r="AB674" s="96"/>
      <c r="AC674" s="96"/>
      <c r="AD674" s="96"/>
      <c r="AE674" s="96"/>
      <c r="AF674" s="138"/>
      <c r="AG674" s="133"/>
      <c r="AH674" s="100"/>
      <c r="AL674" s="51"/>
      <c r="AM674" s="53"/>
    </row>
    <row r="675" spans="1:39" ht="14.25" customHeight="1">
      <c r="A675" s="629"/>
      <c r="B675" s="630"/>
      <c r="C675" s="626" t="s">
        <v>1031</v>
      </c>
      <c r="D675" s="626"/>
      <c r="E675" s="398"/>
      <c r="F675" s="399"/>
      <c r="G675" s="172"/>
      <c r="H675" s="403">
        <v>0</v>
      </c>
      <c r="I675" s="404">
        <v>0</v>
      </c>
      <c r="J675" s="404"/>
      <c r="K675" s="404"/>
      <c r="L675" s="404">
        <v>0</v>
      </c>
      <c r="M675" s="404">
        <v>0</v>
      </c>
      <c r="N675" s="452"/>
      <c r="O675" s="95"/>
      <c r="P675" s="96"/>
      <c r="Q675" s="96"/>
      <c r="R675" s="96"/>
      <c r="S675" s="96"/>
      <c r="T675" s="96"/>
      <c r="U675" s="96"/>
      <c r="V675" s="96"/>
      <c r="W675" s="96"/>
      <c r="X675" s="96"/>
      <c r="Y675" s="96"/>
      <c r="Z675" s="96"/>
      <c r="AA675" s="96"/>
      <c r="AB675" s="96"/>
      <c r="AC675" s="96"/>
      <c r="AD675" s="96"/>
      <c r="AE675" s="96"/>
      <c r="AF675" s="138"/>
      <c r="AG675" s="133"/>
      <c r="AH675" s="100"/>
      <c r="AL675" s="51"/>
      <c r="AM675" s="53"/>
    </row>
    <row r="676" spans="1:39" ht="12.75" customHeight="1">
      <c r="A676" s="629"/>
      <c r="B676" s="631" t="s">
        <v>1128</v>
      </c>
      <c r="C676" s="624" t="s">
        <v>1025</v>
      </c>
      <c r="D676" s="624"/>
      <c r="E676" s="398">
        <f aca="true" t="shared" si="75" ref="E676:M676">SUM(E677:E682)</f>
        <v>2283147.94148</v>
      </c>
      <c r="F676" s="399"/>
      <c r="G676" s="172"/>
      <c r="H676" s="400">
        <f>H679</f>
        <v>799278.179</v>
      </c>
      <c r="I676" s="401">
        <f t="shared" si="75"/>
        <v>798220.28748</v>
      </c>
      <c r="J676" s="401">
        <f t="shared" si="75"/>
        <v>742463.827</v>
      </c>
      <c r="K676" s="401">
        <f t="shared" si="75"/>
        <v>742463.827</v>
      </c>
      <c r="L676" s="401">
        <f t="shared" si="75"/>
        <v>798220.28748</v>
      </c>
      <c r="M676" s="401">
        <f t="shared" si="75"/>
        <v>795375.10146</v>
      </c>
      <c r="N676" s="633"/>
      <c r="O676" s="83"/>
      <c r="P676" s="84"/>
      <c r="Q676" s="84"/>
      <c r="R676" s="84"/>
      <c r="S676" s="84"/>
      <c r="T676" s="84"/>
      <c r="U676" s="84"/>
      <c r="V676" s="84"/>
      <c r="W676" s="84"/>
      <c r="X676" s="84"/>
      <c r="Y676" s="84"/>
      <c r="Z676" s="84"/>
      <c r="AA676" s="84"/>
      <c r="AB676" s="84"/>
      <c r="AC676" s="84"/>
      <c r="AD676" s="84"/>
      <c r="AE676" s="84"/>
      <c r="AF676" s="85"/>
      <c r="AG676" s="133"/>
      <c r="AH676" s="100"/>
      <c r="AL676" s="51"/>
      <c r="AM676" s="53"/>
    </row>
    <row r="677" spans="1:39" ht="12.75" customHeight="1" hidden="1">
      <c r="A677" s="629"/>
      <c r="B677" s="631"/>
      <c r="C677" s="624" t="s">
        <v>28</v>
      </c>
      <c r="D677" s="624"/>
      <c r="E677" s="398">
        <f>SUM(I677:K677)</f>
        <v>0</v>
      </c>
      <c r="F677" s="399"/>
      <c r="G677" s="172"/>
      <c r="H677" s="400"/>
      <c r="I677" s="401"/>
      <c r="J677" s="401"/>
      <c r="K677" s="401"/>
      <c r="L677" s="401"/>
      <c r="M677" s="401"/>
      <c r="N677" s="633"/>
      <c r="O677" s="83"/>
      <c r="P677" s="84"/>
      <c r="Q677" s="84"/>
      <c r="R677" s="84"/>
      <c r="S677" s="84"/>
      <c r="T677" s="84"/>
      <c r="U677" s="84"/>
      <c r="V677" s="84"/>
      <c r="W677" s="84"/>
      <c r="X677" s="84"/>
      <c r="Y677" s="84"/>
      <c r="Z677" s="84"/>
      <c r="AA677" s="84"/>
      <c r="AB677" s="84"/>
      <c r="AC677" s="84"/>
      <c r="AD677" s="84"/>
      <c r="AE677" s="84"/>
      <c r="AF677" s="85"/>
      <c r="AG677" s="133"/>
      <c r="AH677" s="100"/>
      <c r="AL677" s="51"/>
      <c r="AM677" s="53" t="e">
        <f aca="true" t="shared" si="76" ref="AM677:AM683">(M677/I677)*100</f>
        <v>#DIV/0!</v>
      </c>
    </row>
    <row r="678" spans="1:39" ht="12.75" customHeight="1">
      <c r="A678" s="629"/>
      <c r="B678" s="631"/>
      <c r="C678" s="624" t="s">
        <v>1026</v>
      </c>
      <c r="D678" s="624"/>
      <c r="E678" s="398"/>
      <c r="F678" s="399"/>
      <c r="G678" s="172"/>
      <c r="H678" s="400">
        <v>0</v>
      </c>
      <c r="I678" s="401">
        <v>0</v>
      </c>
      <c r="J678" s="401"/>
      <c r="K678" s="401"/>
      <c r="L678" s="401">
        <v>0</v>
      </c>
      <c r="M678" s="401">
        <v>0</v>
      </c>
      <c r="N678" s="633"/>
      <c r="O678" s="83"/>
      <c r="P678" s="84"/>
      <c r="Q678" s="84"/>
      <c r="R678" s="84"/>
      <c r="S678" s="84"/>
      <c r="T678" s="84"/>
      <c r="U678" s="84"/>
      <c r="V678" s="84"/>
      <c r="W678" s="84"/>
      <c r="X678" s="84"/>
      <c r="Y678" s="84"/>
      <c r="Z678" s="84"/>
      <c r="AA678" s="84"/>
      <c r="AB678" s="84"/>
      <c r="AC678" s="84"/>
      <c r="AD678" s="84"/>
      <c r="AE678" s="84"/>
      <c r="AF678" s="85"/>
      <c r="AG678" s="133"/>
      <c r="AH678" s="100"/>
      <c r="AL678" s="51"/>
      <c r="AM678" s="53"/>
    </row>
    <row r="679" spans="1:39" ht="21" customHeight="1">
      <c r="A679" s="629"/>
      <c r="B679" s="631"/>
      <c r="C679" s="624" t="s">
        <v>1027</v>
      </c>
      <c r="D679" s="624"/>
      <c r="E679" s="398">
        <f>SUM(I679:K679)</f>
        <v>2283147.94148</v>
      </c>
      <c r="F679" s="399">
        <v>813</v>
      </c>
      <c r="G679" s="172" t="s">
        <v>1051</v>
      </c>
      <c r="H679" s="400">
        <v>799278.179</v>
      </c>
      <c r="I679" s="401">
        <v>798220.28748</v>
      </c>
      <c r="J679" s="401">
        <v>742463.827</v>
      </c>
      <c r="K679" s="401">
        <v>742463.827</v>
      </c>
      <c r="L679" s="401">
        <v>798220.28748</v>
      </c>
      <c r="M679" s="401">
        <v>795375.10146</v>
      </c>
      <c r="N679" s="633"/>
      <c r="O679" s="83"/>
      <c r="P679" s="84"/>
      <c r="Q679" s="84"/>
      <c r="R679" s="84"/>
      <c r="S679" s="84"/>
      <c r="T679" s="84"/>
      <c r="U679" s="84"/>
      <c r="V679" s="84"/>
      <c r="W679" s="84"/>
      <c r="X679" s="84"/>
      <c r="Y679" s="84"/>
      <c r="Z679" s="84"/>
      <c r="AA679" s="84"/>
      <c r="AB679" s="84"/>
      <c r="AC679" s="84"/>
      <c r="AD679" s="84"/>
      <c r="AE679" s="84"/>
      <c r="AF679" s="85"/>
      <c r="AG679" s="133"/>
      <c r="AH679" s="100"/>
      <c r="AL679" s="51"/>
      <c r="AM679" s="53">
        <f t="shared" si="76"/>
        <v>99.64355879390358</v>
      </c>
    </row>
    <row r="680" spans="1:39" ht="12.75" customHeight="1" hidden="1">
      <c r="A680" s="629"/>
      <c r="B680" s="631"/>
      <c r="C680" s="624" t="s">
        <v>30</v>
      </c>
      <c r="D680" s="624"/>
      <c r="E680" s="398">
        <f>SUM(I680:K680)</f>
        <v>0</v>
      </c>
      <c r="F680" s="399"/>
      <c r="G680" s="172"/>
      <c r="H680" s="400"/>
      <c r="I680" s="401"/>
      <c r="J680" s="401"/>
      <c r="K680" s="401"/>
      <c r="L680" s="401"/>
      <c r="M680" s="401"/>
      <c r="N680" s="633"/>
      <c r="O680" s="86"/>
      <c r="P680" s="87"/>
      <c r="Q680" s="87"/>
      <c r="R680" s="87"/>
      <c r="S680" s="87"/>
      <c r="T680" s="87"/>
      <c r="U680" s="87"/>
      <c r="V680" s="87"/>
      <c r="W680" s="87"/>
      <c r="X680" s="87"/>
      <c r="Y680" s="87"/>
      <c r="Z680" s="87"/>
      <c r="AA680" s="87"/>
      <c r="AB680" s="87"/>
      <c r="AC680" s="87"/>
      <c r="AD680" s="87"/>
      <c r="AE680" s="87"/>
      <c r="AF680" s="88"/>
      <c r="AG680" s="133"/>
      <c r="AH680" s="100"/>
      <c r="AL680" s="51"/>
      <c r="AM680" s="53" t="e">
        <f t="shared" si="76"/>
        <v>#DIV/0!</v>
      </c>
    </row>
    <row r="681" spans="1:39" ht="12.75" customHeight="1" hidden="1">
      <c r="A681" s="629"/>
      <c r="B681" s="631"/>
      <c r="C681" s="624" t="s">
        <v>39</v>
      </c>
      <c r="D681" s="624"/>
      <c r="E681" s="398">
        <f>SUM(I681:K681)</f>
        <v>0</v>
      </c>
      <c r="F681" s="399"/>
      <c r="G681" s="172"/>
      <c r="H681" s="400"/>
      <c r="I681" s="401"/>
      <c r="J681" s="401"/>
      <c r="K681" s="401"/>
      <c r="L681" s="401"/>
      <c r="M681" s="401"/>
      <c r="N681" s="431"/>
      <c r="O681" s="116"/>
      <c r="P681" s="117"/>
      <c r="Q681" s="117"/>
      <c r="R681" s="117"/>
      <c r="S681" s="117"/>
      <c r="T681" s="117"/>
      <c r="U681" s="117"/>
      <c r="V681" s="117"/>
      <c r="W681" s="117"/>
      <c r="X681" s="117"/>
      <c r="Y681" s="117"/>
      <c r="Z681" s="117"/>
      <c r="AA681" s="117"/>
      <c r="AB681" s="117"/>
      <c r="AC681" s="117"/>
      <c r="AD681" s="117"/>
      <c r="AE681" s="117"/>
      <c r="AF681" s="117"/>
      <c r="AG681" s="136"/>
      <c r="AH681" s="100"/>
      <c r="AL681" s="51"/>
      <c r="AM681" s="53" t="e">
        <f t="shared" si="76"/>
        <v>#DIV/0!</v>
      </c>
    </row>
    <row r="682" spans="1:39" ht="12.75" customHeight="1" hidden="1">
      <c r="A682" s="629"/>
      <c r="B682" s="631"/>
      <c r="C682" s="624" t="s">
        <v>40</v>
      </c>
      <c r="D682" s="624"/>
      <c r="E682" s="398">
        <f>SUM(I682:K682)</f>
        <v>0</v>
      </c>
      <c r="F682" s="399"/>
      <c r="G682" s="172"/>
      <c r="H682" s="400"/>
      <c r="I682" s="401"/>
      <c r="J682" s="401"/>
      <c r="K682" s="401"/>
      <c r="L682" s="401"/>
      <c r="M682" s="401"/>
      <c r="N682" s="432"/>
      <c r="O682" s="115"/>
      <c r="P682" s="126"/>
      <c r="Q682" s="126"/>
      <c r="R682" s="126"/>
      <c r="S682" s="126"/>
      <c r="T682" s="126"/>
      <c r="U682" s="126"/>
      <c r="V682" s="126"/>
      <c r="W682" s="126"/>
      <c r="X682" s="126"/>
      <c r="Y682" s="126"/>
      <c r="Z682" s="126"/>
      <c r="AA682" s="126"/>
      <c r="AB682" s="126"/>
      <c r="AC682" s="126"/>
      <c r="AD682" s="126"/>
      <c r="AE682" s="126"/>
      <c r="AF682" s="126"/>
      <c r="AG682" s="136"/>
      <c r="AH682" s="100"/>
      <c r="AL682" s="51"/>
      <c r="AM682" s="53" t="e">
        <f t="shared" si="76"/>
        <v>#DIV/0!</v>
      </c>
    </row>
    <row r="683" spans="1:39" ht="12.75" customHeight="1" hidden="1">
      <c r="A683" s="629"/>
      <c r="B683" s="631"/>
      <c r="C683" s="406"/>
      <c r="D683" s="448" t="s">
        <v>412</v>
      </c>
      <c r="E683" s="398"/>
      <c r="F683" s="399"/>
      <c r="G683" s="172"/>
      <c r="H683" s="400"/>
      <c r="I683" s="401" t="s">
        <v>34</v>
      </c>
      <c r="J683" s="401"/>
      <c r="K683" s="401"/>
      <c r="L683" s="401"/>
      <c r="M683" s="401"/>
      <c r="N683" s="452" t="s">
        <v>34</v>
      </c>
      <c r="O683" s="95"/>
      <c r="P683" s="96"/>
      <c r="Q683" s="96"/>
      <c r="R683" s="96"/>
      <c r="S683" s="96"/>
      <c r="T683" s="96"/>
      <c r="U683" s="96"/>
      <c r="V683" s="96"/>
      <c r="W683" s="96"/>
      <c r="X683" s="96"/>
      <c r="Y683" s="96"/>
      <c r="Z683" s="96"/>
      <c r="AA683" s="96"/>
      <c r="AB683" s="96"/>
      <c r="AC683" s="96"/>
      <c r="AD683" s="96"/>
      <c r="AE683" s="96"/>
      <c r="AF683" s="138"/>
      <c r="AG683" s="133"/>
      <c r="AH683" s="100"/>
      <c r="AL683" s="51"/>
      <c r="AM683" s="53" t="e">
        <f t="shared" si="76"/>
        <v>#VALUE!</v>
      </c>
    </row>
    <row r="684" spans="1:39" ht="12.75" customHeight="1">
      <c r="A684" s="629"/>
      <c r="B684" s="631"/>
      <c r="C684" s="624" t="s">
        <v>1028</v>
      </c>
      <c r="D684" s="624"/>
      <c r="E684" s="398"/>
      <c r="F684" s="399"/>
      <c r="G684" s="172"/>
      <c r="H684" s="400">
        <v>0</v>
      </c>
      <c r="I684" s="401">
        <v>0</v>
      </c>
      <c r="J684" s="401"/>
      <c r="K684" s="401"/>
      <c r="L684" s="401">
        <v>0</v>
      </c>
      <c r="M684" s="401">
        <v>0</v>
      </c>
      <c r="N684" s="453"/>
      <c r="O684" s="95"/>
      <c r="P684" s="96"/>
      <c r="Q684" s="96"/>
      <c r="R684" s="96"/>
      <c r="S684" s="96"/>
      <c r="T684" s="96"/>
      <c r="U684" s="96"/>
      <c r="V684" s="96"/>
      <c r="W684" s="96"/>
      <c r="X684" s="96"/>
      <c r="Y684" s="96"/>
      <c r="Z684" s="96"/>
      <c r="AA684" s="96"/>
      <c r="AB684" s="96"/>
      <c r="AC684" s="96"/>
      <c r="AD684" s="96"/>
      <c r="AE684" s="96"/>
      <c r="AF684" s="138"/>
      <c r="AG684" s="133"/>
      <c r="AH684" s="100"/>
      <c r="AL684" s="51"/>
      <c r="AM684" s="53"/>
    </row>
    <row r="685" spans="1:39" ht="12.75" customHeight="1">
      <c r="A685" s="629"/>
      <c r="B685" s="630" t="s">
        <v>414</v>
      </c>
      <c r="C685" s="626" t="s">
        <v>1025</v>
      </c>
      <c r="D685" s="626"/>
      <c r="E685" s="433">
        <f aca="true" t="shared" si="77" ref="E685:M685">SUM(E686:E691)</f>
        <v>6550</v>
      </c>
      <c r="F685" s="434"/>
      <c r="G685" s="435"/>
      <c r="H685" s="403">
        <f>H688</f>
        <v>4650</v>
      </c>
      <c r="I685" s="404">
        <f t="shared" si="77"/>
        <v>4650</v>
      </c>
      <c r="J685" s="404">
        <f t="shared" si="77"/>
        <v>950</v>
      </c>
      <c r="K685" s="404">
        <f t="shared" si="77"/>
        <v>950</v>
      </c>
      <c r="L685" s="404">
        <f t="shared" si="77"/>
        <v>4650</v>
      </c>
      <c r="M685" s="404">
        <f t="shared" si="77"/>
        <v>4650</v>
      </c>
      <c r="N685" s="417"/>
      <c r="O685" s="83"/>
      <c r="P685" s="84"/>
      <c r="Q685" s="84"/>
      <c r="R685" s="84"/>
      <c r="S685" s="84"/>
      <c r="T685" s="84"/>
      <c r="U685" s="84"/>
      <c r="V685" s="84"/>
      <c r="W685" s="84"/>
      <c r="X685" s="84"/>
      <c r="Y685" s="84"/>
      <c r="Z685" s="84"/>
      <c r="AA685" s="84"/>
      <c r="AB685" s="84"/>
      <c r="AC685" s="84"/>
      <c r="AD685" s="84"/>
      <c r="AE685" s="84"/>
      <c r="AF685" s="85"/>
      <c r="AG685" s="133"/>
      <c r="AH685" s="100"/>
      <c r="AL685" s="51"/>
      <c r="AM685" s="53"/>
    </row>
    <row r="686" spans="1:39" ht="12.75" customHeight="1" hidden="1">
      <c r="A686" s="629"/>
      <c r="B686" s="630"/>
      <c r="C686" s="626" t="s">
        <v>28</v>
      </c>
      <c r="D686" s="626"/>
      <c r="E686" s="433">
        <f>SUM(I686:K686)</f>
        <v>0</v>
      </c>
      <c r="F686" s="434"/>
      <c r="G686" s="435"/>
      <c r="H686" s="403"/>
      <c r="I686" s="404">
        <f>I698+I706+I714+I722</f>
        <v>0</v>
      </c>
      <c r="J686" s="404">
        <f>J698+J706+J714+J722</f>
        <v>0</v>
      </c>
      <c r="K686" s="404">
        <f>K698+K706+K714+K722</f>
        <v>0</v>
      </c>
      <c r="L686" s="404">
        <f>L698+L706+L714+L722</f>
        <v>0</v>
      </c>
      <c r="M686" s="404">
        <f>M698+M706+M714+M722</f>
        <v>0</v>
      </c>
      <c r="N686" s="417"/>
      <c r="O686" s="83"/>
      <c r="P686" s="84"/>
      <c r="Q686" s="84"/>
      <c r="R686" s="84"/>
      <c r="S686" s="84"/>
      <c r="T686" s="84"/>
      <c r="U686" s="84"/>
      <c r="V686" s="84"/>
      <c r="W686" s="84"/>
      <c r="X686" s="84"/>
      <c r="Y686" s="84"/>
      <c r="Z686" s="84"/>
      <c r="AA686" s="84"/>
      <c r="AB686" s="84"/>
      <c r="AC686" s="84"/>
      <c r="AD686" s="84"/>
      <c r="AE686" s="84"/>
      <c r="AF686" s="85"/>
      <c r="AG686" s="133"/>
      <c r="AH686" s="100"/>
      <c r="AL686" s="51"/>
      <c r="AM686" s="53" t="e">
        <f>(M686/I686)*100</f>
        <v>#DIV/0!</v>
      </c>
    </row>
    <row r="687" spans="1:39" ht="12.75" customHeight="1">
      <c r="A687" s="629"/>
      <c r="B687" s="630"/>
      <c r="C687" s="626" t="s">
        <v>1026</v>
      </c>
      <c r="D687" s="626"/>
      <c r="E687" s="433"/>
      <c r="F687" s="434"/>
      <c r="G687" s="435"/>
      <c r="H687" s="403">
        <v>0</v>
      </c>
      <c r="I687" s="404">
        <v>0</v>
      </c>
      <c r="J687" s="404"/>
      <c r="K687" s="404"/>
      <c r="L687" s="404">
        <v>0</v>
      </c>
      <c r="M687" s="404">
        <v>0</v>
      </c>
      <c r="N687" s="417"/>
      <c r="O687" s="83"/>
      <c r="P687" s="84"/>
      <c r="Q687" s="84"/>
      <c r="R687" s="84"/>
      <c r="S687" s="84"/>
      <c r="T687" s="84"/>
      <c r="U687" s="84"/>
      <c r="V687" s="84"/>
      <c r="W687" s="84"/>
      <c r="X687" s="84"/>
      <c r="Y687" s="84"/>
      <c r="Z687" s="84"/>
      <c r="AA687" s="84"/>
      <c r="AB687" s="84"/>
      <c r="AC687" s="84"/>
      <c r="AD687" s="84"/>
      <c r="AE687" s="84"/>
      <c r="AF687" s="85"/>
      <c r="AG687" s="133"/>
      <c r="AH687" s="100"/>
      <c r="AL687" s="51"/>
      <c r="AM687" s="53"/>
    </row>
    <row r="688" spans="1:39" ht="12.75" customHeight="1">
      <c r="A688" s="629"/>
      <c r="B688" s="630"/>
      <c r="C688" s="626" t="s">
        <v>1027</v>
      </c>
      <c r="D688" s="626"/>
      <c r="E688" s="433">
        <f>SUM(I688:K688)</f>
        <v>6550</v>
      </c>
      <c r="F688" s="434"/>
      <c r="G688" s="435"/>
      <c r="H688" s="403">
        <f aca="true" t="shared" si="78" ref="H688:M688">H700+H708+H716+H724</f>
        <v>4650</v>
      </c>
      <c r="I688" s="404">
        <f t="shared" si="78"/>
        <v>4650</v>
      </c>
      <c r="J688" s="404">
        <f t="shared" si="78"/>
        <v>950</v>
      </c>
      <c r="K688" s="404">
        <f t="shared" si="78"/>
        <v>950</v>
      </c>
      <c r="L688" s="404">
        <f t="shared" si="78"/>
        <v>4650</v>
      </c>
      <c r="M688" s="404">
        <f t="shared" si="78"/>
        <v>4650</v>
      </c>
      <c r="N688" s="417"/>
      <c r="O688" s="83"/>
      <c r="P688" s="84"/>
      <c r="Q688" s="84"/>
      <c r="R688" s="84"/>
      <c r="S688" s="84"/>
      <c r="T688" s="84"/>
      <c r="U688" s="84"/>
      <c r="V688" s="84"/>
      <c r="W688" s="84"/>
      <c r="X688" s="84"/>
      <c r="Y688" s="84"/>
      <c r="Z688" s="84"/>
      <c r="AA688" s="84"/>
      <c r="AB688" s="84"/>
      <c r="AC688" s="84"/>
      <c r="AD688" s="84"/>
      <c r="AE688" s="84"/>
      <c r="AF688" s="85"/>
      <c r="AG688" s="133"/>
      <c r="AH688" s="100"/>
      <c r="AL688" s="51"/>
      <c r="AM688" s="53">
        <f>(M688/I688)*100</f>
        <v>100</v>
      </c>
    </row>
    <row r="689" spans="1:39" ht="12.75" customHeight="1" hidden="1">
      <c r="A689" s="629"/>
      <c r="B689" s="630"/>
      <c r="C689" s="626" t="s">
        <v>30</v>
      </c>
      <c r="D689" s="626"/>
      <c r="E689" s="433">
        <f>SUM(I689:K689)</f>
        <v>0</v>
      </c>
      <c r="F689" s="434"/>
      <c r="G689" s="435"/>
      <c r="H689" s="403"/>
      <c r="I689" s="404">
        <f>I701+I709+I717+I725</f>
        <v>0</v>
      </c>
      <c r="J689" s="404">
        <f>J701+J709+J717+J725</f>
        <v>0</v>
      </c>
      <c r="K689" s="404">
        <f>K701+K709+K717+K725</f>
        <v>0</v>
      </c>
      <c r="L689" s="404">
        <f>L701+L709+L717+L725</f>
        <v>0</v>
      </c>
      <c r="M689" s="404">
        <f>M701+M709+M717+M725</f>
        <v>0</v>
      </c>
      <c r="N689" s="418"/>
      <c r="O689" s="86"/>
      <c r="P689" s="87"/>
      <c r="Q689" s="87"/>
      <c r="R689" s="87"/>
      <c r="S689" s="87"/>
      <c r="T689" s="87"/>
      <c r="U689" s="87"/>
      <c r="V689" s="87"/>
      <c r="W689" s="87"/>
      <c r="X689" s="87"/>
      <c r="Y689" s="87"/>
      <c r="Z689" s="87"/>
      <c r="AA689" s="87"/>
      <c r="AB689" s="87"/>
      <c r="AC689" s="87"/>
      <c r="AD689" s="87"/>
      <c r="AE689" s="87"/>
      <c r="AF689" s="88"/>
      <c r="AG689" s="133"/>
      <c r="AH689" s="100"/>
      <c r="AL689" s="51"/>
      <c r="AM689" s="53" t="e">
        <f>(M689/I689)*100</f>
        <v>#DIV/0!</v>
      </c>
    </row>
    <row r="690" spans="1:39" ht="12.75" customHeight="1" hidden="1">
      <c r="A690" s="629"/>
      <c r="B690" s="630"/>
      <c r="C690" s="626" t="s">
        <v>39</v>
      </c>
      <c r="D690" s="626"/>
      <c r="E690" s="433">
        <f>SUM(I690:K690)</f>
        <v>0</v>
      </c>
      <c r="F690" s="434"/>
      <c r="G690" s="435"/>
      <c r="H690" s="403"/>
      <c r="I690" s="404">
        <f>I702+I710+I718+I726</f>
        <v>0</v>
      </c>
      <c r="J690" s="404"/>
      <c r="K690" s="404"/>
      <c r="L690" s="404"/>
      <c r="M690" s="404"/>
      <c r="N690" s="431"/>
      <c r="O690" s="116"/>
      <c r="P690" s="117"/>
      <c r="Q690" s="117"/>
      <c r="R690" s="117"/>
      <c r="S690" s="117"/>
      <c r="T690" s="117"/>
      <c r="U690" s="117"/>
      <c r="V690" s="117"/>
      <c r="W690" s="117"/>
      <c r="X690" s="117"/>
      <c r="Y690" s="117"/>
      <c r="Z690" s="117"/>
      <c r="AA690" s="117"/>
      <c r="AB690" s="117"/>
      <c r="AC690" s="117"/>
      <c r="AD690" s="117"/>
      <c r="AE690" s="117"/>
      <c r="AF690" s="117"/>
      <c r="AG690" s="136"/>
      <c r="AH690" s="100"/>
      <c r="AL690" s="51"/>
      <c r="AM690" s="53" t="e">
        <f aca="true" t="shared" si="79" ref="AM690:AM768">(M690/I690)*100</f>
        <v>#DIV/0!</v>
      </c>
    </row>
    <row r="691" spans="1:39" ht="12.75" customHeight="1" hidden="1">
      <c r="A691" s="629"/>
      <c r="B691" s="630"/>
      <c r="C691" s="626" t="s">
        <v>40</v>
      </c>
      <c r="D691" s="626"/>
      <c r="E691" s="433">
        <f>SUM(I691:K691)</f>
        <v>0</v>
      </c>
      <c r="F691" s="434"/>
      <c r="G691" s="435"/>
      <c r="H691" s="403"/>
      <c r="I691" s="404">
        <f>I703+I711+I719+I727</f>
        <v>0</v>
      </c>
      <c r="J691" s="404"/>
      <c r="K691" s="404"/>
      <c r="L691" s="404"/>
      <c r="M691" s="404"/>
      <c r="N691" s="432"/>
      <c r="O691" s="115"/>
      <c r="P691" s="126"/>
      <c r="Q691" s="126"/>
      <c r="R691" s="126"/>
      <c r="S691" s="126"/>
      <c r="T691" s="126"/>
      <c r="U691" s="126"/>
      <c r="V691" s="126"/>
      <c r="W691" s="126"/>
      <c r="X691" s="126"/>
      <c r="Y691" s="126"/>
      <c r="Z691" s="126"/>
      <c r="AA691" s="126"/>
      <c r="AB691" s="126"/>
      <c r="AC691" s="126"/>
      <c r="AD691" s="126"/>
      <c r="AE691" s="126"/>
      <c r="AF691" s="126"/>
      <c r="AG691" s="136"/>
      <c r="AH691" s="100"/>
      <c r="AL691" s="51"/>
      <c r="AM691" s="53" t="e">
        <f t="shared" si="79"/>
        <v>#DIV/0!</v>
      </c>
    </row>
    <row r="692" spans="1:39" ht="12.75" customHeight="1" hidden="1">
      <c r="A692" s="629"/>
      <c r="B692" s="630"/>
      <c r="C692" s="406"/>
      <c r="D692" s="406" t="s">
        <v>415</v>
      </c>
      <c r="E692" s="398"/>
      <c r="F692" s="399"/>
      <c r="G692" s="172"/>
      <c r="H692" s="400"/>
      <c r="I692" s="401" t="s">
        <v>34</v>
      </c>
      <c r="J692" s="401"/>
      <c r="K692" s="401"/>
      <c r="L692" s="401"/>
      <c r="M692" s="401"/>
      <c r="N692" s="452" t="s">
        <v>34</v>
      </c>
      <c r="O692" s="95"/>
      <c r="P692" s="96"/>
      <c r="Q692" s="96"/>
      <c r="R692" s="96"/>
      <c r="S692" s="96"/>
      <c r="T692" s="96"/>
      <c r="U692" s="96"/>
      <c r="V692" s="96"/>
      <c r="W692" s="96"/>
      <c r="X692" s="96"/>
      <c r="Y692" s="96"/>
      <c r="Z692" s="96"/>
      <c r="AA692" s="96"/>
      <c r="AB692" s="96"/>
      <c r="AC692" s="96"/>
      <c r="AD692" s="96"/>
      <c r="AE692" s="96"/>
      <c r="AF692" s="138"/>
      <c r="AG692" s="133"/>
      <c r="AH692" s="100"/>
      <c r="AL692" s="51"/>
      <c r="AM692" s="53" t="e">
        <f t="shared" si="79"/>
        <v>#VALUE!</v>
      </c>
    </row>
    <row r="693" spans="1:39" ht="12.75" customHeight="1">
      <c r="A693" s="629"/>
      <c r="B693" s="630"/>
      <c r="C693" s="626" t="s">
        <v>1028</v>
      </c>
      <c r="D693" s="626"/>
      <c r="E693" s="398"/>
      <c r="F693" s="399"/>
      <c r="G693" s="172"/>
      <c r="H693" s="403">
        <v>0</v>
      </c>
      <c r="I693" s="404">
        <v>0</v>
      </c>
      <c r="J693" s="404"/>
      <c r="K693" s="404"/>
      <c r="L693" s="404">
        <v>0</v>
      </c>
      <c r="M693" s="404">
        <v>0</v>
      </c>
      <c r="N693" s="453"/>
      <c r="O693" s="95"/>
      <c r="P693" s="96"/>
      <c r="Q693" s="96"/>
      <c r="R693" s="96"/>
      <c r="S693" s="96"/>
      <c r="T693" s="96"/>
      <c r="U693" s="96"/>
      <c r="V693" s="96"/>
      <c r="W693" s="96"/>
      <c r="X693" s="96"/>
      <c r="Y693" s="96"/>
      <c r="Z693" s="96"/>
      <c r="AA693" s="96"/>
      <c r="AB693" s="96"/>
      <c r="AC693" s="96"/>
      <c r="AD693" s="96"/>
      <c r="AE693" s="96"/>
      <c r="AF693" s="138"/>
      <c r="AG693" s="133"/>
      <c r="AH693" s="100"/>
      <c r="AL693" s="51"/>
      <c r="AM693" s="53"/>
    </row>
    <row r="694" spans="1:39" ht="21" customHeight="1">
      <c r="A694" s="629"/>
      <c r="B694" s="630"/>
      <c r="C694" s="626" t="s">
        <v>1029</v>
      </c>
      <c r="D694" s="626"/>
      <c r="E694" s="398"/>
      <c r="F694" s="399"/>
      <c r="G694" s="172"/>
      <c r="H694" s="403">
        <v>0</v>
      </c>
      <c r="I694" s="404">
        <v>0</v>
      </c>
      <c r="J694" s="404"/>
      <c r="K694" s="404"/>
      <c r="L694" s="404">
        <v>0</v>
      </c>
      <c r="M694" s="404">
        <v>0</v>
      </c>
      <c r="N694" s="453"/>
      <c r="O694" s="95"/>
      <c r="P694" s="96"/>
      <c r="Q694" s="96"/>
      <c r="R694" s="96"/>
      <c r="S694" s="96"/>
      <c r="T694" s="96"/>
      <c r="U694" s="96"/>
      <c r="V694" s="96"/>
      <c r="W694" s="96"/>
      <c r="X694" s="96"/>
      <c r="Y694" s="96"/>
      <c r="Z694" s="96"/>
      <c r="AA694" s="96"/>
      <c r="AB694" s="96"/>
      <c r="AC694" s="96"/>
      <c r="AD694" s="96"/>
      <c r="AE694" s="96"/>
      <c r="AF694" s="138"/>
      <c r="AG694" s="133"/>
      <c r="AH694" s="100"/>
      <c r="AL694" s="51"/>
      <c r="AM694" s="53"/>
    </row>
    <row r="695" spans="1:39" ht="12.75" customHeight="1">
      <c r="A695" s="629"/>
      <c r="B695" s="630"/>
      <c r="C695" s="626" t="s">
        <v>1030</v>
      </c>
      <c r="D695" s="626"/>
      <c r="E695" s="398"/>
      <c r="F695" s="399"/>
      <c r="G695" s="172"/>
      <c r="H695" s="403">
        <v>0</v>
      </c>
      <c r="I695" s="404">
        <v>0</v>
      </c>
      <c r="J695" s="404"/>
      <c r="K695" s="404"/>
      <c r="L695" s="404">
        <v>0</v>
      </c>
      <c r="M695" s="404">
        <v>0</v>
      </c>
      <c r="N695" s="453"/>
      <c r="O695" s="95"/>
      <c r="P695" s="96"/>
      <c r="Q695" s="96"/>
      <c r="R695" s="96"/>
      <c r="S695" s="96"/>
      <c r="T695" s="96"/>
      <c r="U695" s="96"/>
      <c r="V695" s="96"/>
      <c r="W695" s="96"/>
      <c r="X695" s="96"/>
      <c r="Y695" s="96"/>
      <c r="Z695" s="96"/>
      <c r="AA695" s="96"/>
      <c r="AB695" s="96"/>
      <c r="AC695" s="96"/>
      <c r="AD695" s="96"/>
      <c r="AE695" s="96"/>
      <c r="AF695" s="138"/>
      <c r="AG695" s="133"/>
      <c r="AH695" s="100"/>
      <c r="AL695" s="51"/>
      <c r="AM695" s="53"/>
    </row>
    <row r="696" spans="1:39" ht="12.75" customHeight="1">
      <c r="A696" s="629"/>
      <c r="B696" s="630"/>
      <c r="C696" s="626" t="s">
        <v>1031</v>
      </c>
      <c r="D696" s="626"/>
      <c r="E696" s="398"/>
      <c r="F696" s="399"/>
      <c r="G696" s="172"/>
      <c r="H696" s="403">
        <v>0</v>
      </c>
      <c r="I696" s="404">
        <v>0</v>
      </c>
      <c r="J696" s="404"/>
      <c r="K696" s="404"/>
      <c r="L696" s="404">
        <v>0</v>
      </c>
      <c r="M696" s="404">
        <v>0</v>
      </c>
      <c r="N696" s="453"/>
      <c r="O696" s="95"/>
      <c r="P696" s="96"/>
      <c r="Q696" s="96"/>
      <c r="R696" s="96"/>
      <c r="S696" s="96"/>
      <c r="T696" s="96"/>
      <c r="U696" s="96"/>
      <c r="V696" s="96"/>
      <c r="W696" s="96"/>
      <c r="X696" s="96"/>
      <c r="Y696" s="96"/>
      <c r="Z696" s="96"/>
      <c r="AA696" s="96"/>
      <c r="AB696" s="96"/>
      <c r="AC696" s="96"/>
      <c r="AD696" s="96"/>
      <c r="AE696" s="96"/>
      <c r="AF696" s="138"/>
      <c r="AG696" s="133"/>
      <c r="AH696" s="100"/>
      <c r="AL696" s="51"/>
      <c r="AM696" s="53"/>
    </row>
    <row r="697" spans="1:39" ht="13.5" customHeight="1">
      <c r="A697" s="629"/>
      <c r="B697" s="631" t="s">
        <v>417</v>
      </c>
      <c r="C697" s="624" t="s">
        <v>1025</v>
      </c>
      <c r="D697" s="624"/>
      <c r="E697" s="398">
        <f aca="true" t="shared" si="80" ref="E697:M697">SUM(E698:E703)</f>
        <v>2800</v>
      </c>
      <c r="F697" s="399"/>
      <c r="G697" s="172"/>
      <c r="H697" s="400">
        <f>H700</f>
        <v>2800</v>
      </c>
      <c r="I697" s="401">
        <f t="shared" si="80"/>
        <v>2800</v>
      </c>
      <c r="J697" s="401">
        <f t="shared" si="80"/>
        <v>0</v>
      </c>
      <c r="K697" s="401">
        <f t="shared" si="80"/>
        <v>0</v>
      </c>
      <c r="L697" s="401">
        <f t="shared" si="80"/>
        <v>2800</v>
      </c>
      <c r="M697" s="401">
        <f t="shared" si="80"/>
        <v>2800</v>
      </c>
      <c r="N697" s="634"/>
      <c r="O697" s="83"/>
      <c r="P697" s="84"/>
      <c r="Q697" s="84"/>
      <c r="R697" s="84"/>
      <c r="S697" s="84"/>
      <c r="T697" s="84"/>
      <c r="U697" s="84"/>
      <c r="V697" s="84"/>
      <c r="W697" s="84"/>
      <c r="X697" s="84"/>
      <c r="Y697" s="84"/>
      <c r="Z697" s="84"/>
      <c r="AA697" s="84"/>
      <c r="AB697" s="84"/>
      <c r="AC697" s="84"/>
      <c r="AD697" s="84"/>
      <c r="AE697" s="84"/>
      <c r="AF697" s="85"/>
      <c r="AG697" s="133"/>
      <c r="AH697" s="100"/>
      <c r="AL697" s="51"/>
      <c r="AM697" s="53"/>
    </row>
    <row r="698" spans="1:39" ht="12.75" customHeight="1" hidden="1">
      <c r="A698" s="629"/>
      <c r="B698" s="631"/>
      <c r="C698" s="624" t="s">
        <v>28</v>
      </c>
      <c r="D698" s="624"/>
      <c r="E698" s="398">
        <f>SUM(I698:K698)</f>
        <v>0</v>
      </c>
      <c r="F698" s="399"/>
      <c r="G698" s="172"/>
      <c r="H698" s="400"/>
      <c r="I698" s="401"/>
      <c r="J698" s="401"/>
      <c r="K698" s="401"/>
      <c r="L698" s="401"/>
      <c r="M698" s="401"/>
      <c r="N698" s="634"/>
      <c r="O698" s="83"/>
      <c r="P698" s="84"/>
      <c r="Q698" s="84"/>
      <c r="R698" s="84"/>
      <c r="S698" s="84"/>
      <c r="T698" s="84"/>
      <c r="U698" s="84"/>
      <c r="V698" s="84"/>
      <c r="W698" s="84"/>
      <c r="X698" s="84"/>
      <c r="Y698" s="84"/>
      <c r="Z698" s="84"/>
      <c r="AA698" s="84"/>
      <c r="AB698" s="84"/>
      <c r="AC698" s="84"/>
      <c r="AD698" s="84"/>
      <c r="AE698" s="84"/>
      <c r="AF698" s="85"/>
      <c r="AG698" s="133"/>
      <c r="AH698" s="100"/>
      <c r="AL698" s="51"/>
      <c r="AM698" s="53" t="e">
        <f t="shared" si="79"/>
        <v>#DIV/0!</v>
      </c>
    </row>
    <row r="699" spans="1:39" ht="12.75" customHeight="1">
      <c r="A699" s="629"/>
      <c r="B699" s="631"/>
      <c r="C699" s="624" t="s">
        <v>1026</v>
      </c>
      <c r="D699" s="624"/>
      <c r="E699" s="398"/>
      <c r="F699" s="399"/>
      <c r="G699" s="172"/>
      <c r="H699" s="400">
        <v>0</v>
      </c>
      <c r="I699" s="401">
        <v>0</v>
      </c>
      <c r="J699" s="401"/>
      <c r="K699" s="401"/>
      <c r="L699" s="401">
        <v>0</v>
      </c>
      <c r="M699" s="401">
        <v>0</v>
      </c>
      <c r="N699" s="634"/>
      <c r="O699" s="83"/>
      <c r="P699" s="84"/>
      <c r="Q699" s="84"/>
      <c r="R699" s="84"/>
      <c r="S699" s="84"/>
      <c r="T699" s="84"/>
      <c r="U699" s="84"/>
      <c r="V699" s="84"/>
      <c r="W699" s="84"/>
      <c r="X699" s="84"/>
      <c r="Y699" s="84"/>
      <c r="Z699" s="84"/>
      <c r="AA699" s="84"/>
      <c r="AB699" s="84"/>
      <c r="AC699" s="84"/>
      <c r="AD699" s="84"/>
      <c r="AE699" s="84"/>
      <c r="AF699" s="85"/>
      <c r="AG699" s="133"/>
      <c r="AH699" s="100"/>
      <c r="AL699" s="51"/>
      <c r="AM699" s="53"/>
    </row>
    <row r="700" spans="1:39" ht="12.75" customHeight="1">
      <c r="A700" s="629"/>
      <c r="B700" s="631"/>
      <c r="C700" s="624" t="s">
        <v>1027</v>
      </c>
      <c r="D700" s="624"/>
      <c r="E700" s="398">
        <f>SUM(I700:K700)</f>
        <v>2800</v>
      </c>
      <c r="F700" s="399">
        <v>813</v>
      </c>
      <c r="G700" s="172" t="s">
        <v>1051</v>
      </c>
      <c r="H700" s="400">
        <v>2800</v>
      </c>
      <c r="I700" s="401">
        <v>2800</v>
      </c>
      <c r="J700" s="401"/>
      <c r="K700" s="401"/>
      <c r="L700" s="401">
        <v>2800</v>
      </c>
      <c r="M700" s="401">
        <v>2800</v>
      </c>
      <c r="N700" s="634"/>
      <c r="O700" s="83"/>
      <c r="P700" s="84"/>
      <c r="Q700" s="84"/>
      <c r="R700" s="84"/>
      <c r="S700" s="84"/>
      <c r="T700" s="84"/>
      <c r="U700" s="84"/>
      <c r="V700" s="84"/>
      <c r="W700" s="84"/>
      <c r="X700" s="84"/>
      <c r="Y700" s="84"/>
      <c r="Z700" s="84"/>
      <c r="AA700" s="84"/>
      <c r="AB700" s="84"/>
      <c r="AC700" s="84"/>
      <c r="AD700" s="84"/>
      <c r="AE700" s="84"/>
      <c r="AF700" s="85"/>
      <c r="AG700" s="133"/>
      <c r="AH700" s="100"/>
      <c r="AL700" s="51"/>
      <c r="AM700" s="53">
        <f t="shared" si="79"/>
        <v>100</v>
      </c>
    </row>
    <row r="701" spans="1:39" ht="12.75" customHeight="1" hidden="1">
      <c r="A701" s="629"/>
      <c r="B701" s="631"/>
      <c r="C701" s="624" t="s">
        <v>30</v>
      </c>
      <c r="D701" s="624"/>
      <c r="E701" s="398">
        <f>SUM(I701:K701)</f>
        <v>0</v>
      </c>
      <c r="F701" s="399"/>
      <c r="G701" s="172"/>
      <c r="H701" s="400"/>
      <c r="I701" s="401"/>
      <c r="J701" s="401"/>
      <c r="K701" s="401"/>
      <c r="L701" s="401"/>
      <c r="M701" s="401"/>
      <c r="N701" s="634"/>
      <c r="O701" s="83"/>
      <c r="P701" s="84"/>
      <c r="Q701" s="84"/>
      <c r="R701" s="84"/>
      <c r="S701" s="84"/>
      <c r="T701" s="84"/>
      <c r="U701" s="84"/>
      <c r="V701" s="84"/>
      <c r="W701" s="84"/>
      <c r="X701" s="84"/>
      <c r="Y701" s="84"/>
      <c r="Z701" s="84"/>
      <c r="AA701" s="84"/>
      <c r="AB701" s="84"/>
      <c r="AC701" s="84"/>
      <c r="AD701" s="84"/>
      <c r="AE701" s="84"/>
      <c r="AF701" s="85"/>
      <c r="AG701" s="133"/>
      <c r="AH701" s="100"/>
      <c r="AL701" s="51"/>
      <c r="AM701" s="53" t="e">
        <f t="shared" si="79"/>
        <v>#DIV/0!</v>
      </c>
    </row>
    <row r="702" spans="1:39" ht="12.75" customHeight="1" hidden="1">
      <c r="A702" s="629"/>
      <c r="B702" s="631"/>
      <c r="C702" s="624" t="s">
        <v>39</v>
      </c>
      <c r="D702" s="624"/>
      <c r="E702" s="398">
        <f>SUM(I702:K702)</f>
        <v>0</v>
      </c>
      <c r="F702" s="399"/>
      <c r="G702" s="172"/>
      <c r="H702" s="400"/>
      <c r="I702" s="401"/>
      <c r="J702" s="401"/>
      <c r="K702" s="401"/>
      <c r="L702" s="401"/>
      <c r="M702" s="401"/>
      <c r="N702" s="417"/>
      <c r="O702" s="83"/>
      <c r="P702" s="84"/>
      <c r="Q702" s="84"/>
      <c r="R702" s="84"/>
      <c r="S702" s="84"/>
      <c r="T702" s="84"/>
      <c r="U702" s="84"/>
      <c r="V702" s="84"/>
      <c r="W702" s="84"/>
      <c r="X702" s="84"/>
      <c r="Y702" s="84"/>
      <c r="Z702" s="84"/>
      <c r="AA702" s="84"/>
      <c r="AB702" s="84"/>
      <c r="AC702" s="84"/>
      <c r="AD702" s="84"/>
      <c r="AE702" s="84"/>
      <c r="AF702" s="85"/>
      <c r="AG702" s="133"/>
      <c r="AH702" s="100"/>
      <c r="AL702" s="51"/>
      <c r="AM702" s="53" t="e">
        <f t="shared" si="79"/>
        <v>#DIV/0!</v>
      </c>
    </row>
    <row r="703" spans="1:39" ht="12.75" customHeight="1" hidden="1">
      <c r="A703" s="629"/>
      <c r="B703" s="631"/>
      <c r="C703" s="624" t="s">
        <v>40</v>
      </c>
      <c r="D703" s="624"/>
      <c r="E703" s="398">
        <f>SUM(I703:K703)</f>
        <v>0</v>
      </c>
      <c r="F703" s="399"/>
      <c r="G703" s="172"/>
      <c r="H703" s="400"/>
      <c r="I703" s="401"/>
      <c r="J703" s="401"/>
      <c r="K703" s="401"/>
      <c r="L703" s="401"/>
      <c r="M703" s="401"/>
      <c r="N703" s="418"/>
      <c r="O703" s="86"/>
      <c r="P703" s="87"/>
      <c r="Q703" s="87"/>
      <c r="R703" s="87"/>
      <c r="S703" s="87"/>
      <c r="T703" s="87"/>
      <c r="U703" s="87"/>
      <c r="V703" s="87"/>
      <c r="W703" s="87"/>
      <c r="X703" s="87"/>
      <c r="Y703" s="87"/>
      <c r="Z703" s="87"/>
      <c r="AA703" s="87"/>
      <c r="AB703" s="87"/>
      <c r="AC703" s="87"/>
      <c r="AD703" s="87"/>
      <c r="AE703" s="87"/>
      <c r="AF703" s="88"/>
      <c r="AG703" s="133"/>
      <c r="AH703" s="100"/>
      <c r="AL703" s="51"/>
      <c r="AM703" s="53" t="e">
        <f t="shared" si="79"/>
        <v>#DIV/0!</v>
      </c>
    </row>
    <row r="704" spans="1:39" ht="12.75" customHeight="1">
      <c r="A704" s="629"/>
      <c r="B704" s="631"/>
      <c r="C704" s="624" t="s">
        <v>1028</v>
      </c>
      <c r="D704" s="624"/>
      <c r="E704" s="398"/>
      <c r="F704" s="399"/>
      <c r="G704" s="172"/>
      <c r="H704" s="400">
        <v>0</v>
      </c>
      <c r="I704" s="401">
        <v>0</v>
      </c>
      <c r="J704" s="401"/>
      <c r="K704" s="401"/>
      <c r="L704" s="401">
        <v>0</v>
      </c>
      <c r="M704" s="401">
        <v>0</v>
      </c>
      <c r="N704" s="419"/>
      <c r="O704" s="95"/>
      <c r="P704" s="96"/>
      <c r="Q704" s="96"/>
      <c r="R704" s="96"/>
      <c r="S704" s="96"/>
      <c r="T704" s="96"/>
      <c r="U704" s="96"/>
      <c r="V704" s="96"/>
      <c r="W704" s="96"/>
      <c r="X704" s="96"/>
      <c r="Y704" s="96"/>
      <c r="Z704" s="96"/>
      <c r="AA704" s="96"/>
      <c r="AB704" s="96"/>
      <c r="AC704" s="96"/>
      <c r="AD704" s="96"/>
      <c r="AE704" s="96"/>
      <c r="AF704" s="138"/>
      <c r="AG704" s="133"/>
      <c r="AH704" s="100"/>
      <c r="AL704" s="51"/>
      <c r="AM704" s="53"/>
    </row>
    <row r="705" spans="1:39" ht="12.75" customHeight="1">
      <c r="A705" s="629"/>
      <c r="B705" s="631" t="s">
        <v>421</v>
      </c>
      <c r="C705" s="624" t="s">
        <v>1025</v>
      </c>
      <c r="D705" s="624"/>
      <c r="E705" s="398">
        <f aca="true" t="shared" si="81" ref="E705:M705">SUM(E706:E711)</f>
        <v>2900</v>
      </c>
      <c r="F705" s="399"/>
      <c r="G705" s="172"/>
      <c r="H705" s="400">
        <f>H708</f>
        <v>1000</v>
      </c>
      <c r="I705" s="401">
        <f t="shared" si="81"/>
        <v>1000</v>
      </c>
      <c r="J705" s="401">
        <f t="shared" si="81"/>
        <v>950</v>
      </c>
      <c r="K705" s="401">
        <f t="shared" si="81"/>
        <v>950</v>
      </c>
      <c r="L705" s="401">
        <f t="shared" si="81"/>
        <v>1000</v>
      </c>
      <c r="M705" s="401">
        <f t="shared" si="81"/>
        <v>1000</v>
      </c>
      <c r="N705" s="633"/>
      <c r="O705" s="83"/>
      <c r="P705" s="84"/>
      <c r="Q705" s="84"/>
      <c r="R705" s="84"/>
      <c r="S705" s="84"/>
      <c r="T705" s="84"/>
      <c r="U705" s="84"/>
      <c r="V705" s="84"/>
      <c r="W705" s="84"/>
      <c r="X705" s="84"/>
      <c r="Y705" s="84"/>
      <c r="Z705" s="84"/>
      <c r="AA705" s="84"/>
      <c r="AB705" s="84"/>
      <c r="AC705" s="84"/>
      <c r="AD705" s="84"/>
      <c r="AE705" s="84"/>
      <c r="AF705" s="85"/>
      <c r="AG705" s="133"/>
      <c r="AH705" s="100"/>
      <c r="AL705" s="51"/>
      <c r="AM705" s="53"/>
    </row>
    <row r="706" spans="1:39" ht="12.75" customHeight="1" hidden="1">
      <c r="A706" s="629"/>
      <c r="B706" s="631"/>
      <c r="C706" s="624" t="s">
        <v>28</v>
      </c>
      <c r="D706" s="624"/>
      <c r="E706" s="398">
        <f>SUM(I706:K706)</f>
        <v>0</v>
      </c>
      <c r="F706" s="399"/>
      <c r="G706" s="172"/>
      <c r="H706" s="400"/>
      <c r="I706" s="401"/>
      <c r="J706" s="401"/>
      <c r="K706" s="401"/>
      <c r="L706" s="401"/>
      <c r="M706" s="401"/>
      <c r="N706" s="633"/>
      <c r="O706" s="83"/>
      <c r="P706" s="84"/>
      <c r="Q706" s="84"/>
      <c r="R706" s="84"/>
      <c r="S706" s="84"/>
      <c r="T706" s="84"/>
      <c r="U706" s="84"/>
      <c r="V706" s="84"/>
      <c r="W706" s="84"/>
      <c r="X706" s="84"/>
      <c r="Y706" s="84"/>
      <c r="Z706" s="84"/>
      <c r="AA706" s="84"/>
      <c r="AB706" s="84"/>
      <c r="AC706" s="84"/>
      <c r="AD706" s="84"/>
      <c r="AE706" s="84"/>
      <c r="AF706" s="85"/>
      <c r="AG706" s="133"/>
      <c r="AH706" s="100"/>
      <c r="AL706" s="51"/>
      <c r="AM706" s="53" t="e">
        <f t="shared" si="79"/>
        <v>#DIV/0!</v>
      </c>
    </row>
    <row r="707" spans="1:39" ht="12.75" customHeight="1">
      <c r="A707" s="629"/>
      <c r="B707" s="631"/>
      <c r="C707" s="624" t="s">
        <v>1026</v>
      </c>
      <c r="D707" s="624"/>
      <c r="E707" s="398"/>
      <c r="F707" s="399"/>
      <c r="G707" s="172"/>
      <c r="H707" s="400">
        <v>0</v>
      </c>
      <c r="I707" s="401">
        <v>0</v>
      </c>
      <c r="J707" s="401"/>
      <c r="K707" s="401"/>
      <c r="L707" s="401">
        <v>0</v>
      </c>
      <c r="M707" s="401">
        <v>0</v>
      </c>
      <c r="N707" s="633"/>
      <c r="O707" s="83"/>
      <c r="P707" s="84"/>
      <c r="Q707" s="84"/>
      <c r="R707" s="84"/>
      <c r="S707" s="84"/>
      <c r="T707" s="84"/>
      <c r="U707" s="84"/>
      <c r="V707" s="84"/>
      <c r="W707" s="84"/>
      <c r="X707" s="84"/>
      <c r="Y707" s="84"/>
      <c r="Z707" s="84"/>
      <c r="AA707" s="84"/>
      <c r="AB707" s="84"/>
      <c r="AC707" s="84"/>
      <c r="AD707" s="84"/>
      <c r="AE707" s="84"/>
      <c r="AF707" s="85"/>
      <c r="AG707" s="133"/>
      <c r="AH707" s="100"/>
      <c r="AL707" s="51"/>
      <c r="AM707" s="53"/>
    </row>
    <row r="708" spans="1:39" ht="12.75" customHeight="1">
      <c r="A708" s="629"/>
      <c r="B708" s="631"/>
      <c r="C708" s="624" t="s">
        <v>1027</v>
      </c>
      <c r="D708" s="624"/>
      <c r="E708" s="398">
        <f>SUM(I708:K708)</f>
        <v>2900</v>
      </c>
      <c r="F708" s="399">
        <v>813</v>
      </c>
      <c r="G708" s="172" t="s">
        <v>1051</v>
      </c>
      <c r="H708" s="400">
        <v>1000</v>
      </c>
      <c r="I708" s="401">
        <v>1000</v>
      </c>
      <c r="J708" s="401">
        <v>950</v>
      </c>
      <c r="K708" s="401">
        <v>950</v>
      </c>
      <c r="L708" s="401">
        <v>1000</v>
      </c>
      <c r="M708" s="401">
        <v>1000</v>
      </c>
      <c r="N708" s="633"/>
      <c r="O708" s="83"/>
      <c r="P708" s="84"/>
      <c r="Q708" s="84"/>
      <c r="R708" s="84"/>
      <c r="S708" s="84"/>
      <c r="T708" s="84"/>
      <c r="U708" s="84"/>
      <c r="V708" s="84"/>
      <c r="W708" s="84"/>
      <c r="X708" s="84"/>
      <c r="Y708" s="84"/>
      <c r="Z708" s="84"/>
      <c r="AA708" s="84"/>
      <c r="AB708" s="84"/>
      <c r="AC708" s="84"/>
      <c r="AD708" s="84"/>
      <c r="AE708" s="84"/>
      <c r="AF708" s="85"/>
      <c r="AG708" s="133"/>
      <c r="AH708" s="100"/>
      <c r="AL708" s="51"/>
      <c r="AM708" s="53">
        <f t="shared" si="79"/>
        <v>100</v>
      </c>
    </row>
    <row r="709" spans="1:39" ht="12.75" customHeight="1" hidden="1">
      <c r="A709" s="629"/>
      <c r="B709" s="631"/>
      <c r="C709" s="624" t="s">
        <v>30</v>
      </c>
      <c r="D709" s="624"/>
      <c r="E709" s="398">
        <f>SUM(I709:K709)</f>
        <v>0</v>
      </c>
      <c r="F709" s="399"/>
      <c r="G709" s="172"/>
      <c r="H709" s="400"/>
      <c r="I709" s="401"/>
      <c r="J709" s="401"/>
      <c r="K709" s="401"/>
      <c r="L709" s="401"/>
      <c r="M709" s="401"/>
      <c r="N709" s="633"/>
      <c r="O709" s="83"/>
      <c r="P709" s="84"/>
      <c r="Q709" s="84"/>
      <c r="R709" s="84"/>
      <c r="S709" s="84"/>
      <c r="T709" s="84"/>
      <c r="U709" s="84"/>
      <c r="V709" s="84"/>
      <c r="W709" s="84"/>
      <c r="X709" s="84"/>
      <c r="Y709" s="84"/>
      <c r="Z709" s="84"/>
      <c r="AA709" s="84"/>
      <c r="AB709" s="84"/>
      <c r="AC709" s="84"/>
      <c r="AD709" s="84"/>
      <c r="AE709" s="84"/>
      <c r="AF709" s="85"/>
      <c r="AG709" s="133"/>
      <c r="AH709" s="100"/>
      <c r="AL709" s="51"/>
      <c r="AM709" s="53" t="e">
        <f t="shared" si="79"/>
        <v>#DIV/0!</v>
      </c>
    </row>
    <row r="710" spans="1:39" ht="12.75" customHeight="1" hidden="1">
      <c r="A710" s="629"/>
      <c r="B710" s="631"/>
      <c r="C710" s="624" t="s">
        <v>39</v>
      </c>
      <c r="D710" s="624"/>
      <c r="E710" s="398">
        <f>SUM(I710:K710)</f>
        <v>0</v>
      </c>
      <c r="F710" s="399"/>
      <c r="G710" s="172"/>
      <c r="H710" s="400"/>
      <c r="I710" s="401"/>
      <c r="J710" s="401"/>
      <c r="K710" s="401"/>
      <c r="L710" s="401"/>
      <c r="M710" s="401"/>
      <c r="N710" s="431"/>
      <c r="O710" s="83"/>
      <c r="P710" s="84"/>
      <c r="Q710" s="84"/>
      <c r="R710" s="84"/>
      <c r="S710" s="84"/>
      <c r="T710" s="84"/>
      <c r="U710" s="84"/>
      <c r="V710" s="84"/>
      <c r="W710" s="84"/>
      <c r="X710" s="84"/>
      <c r="Y710" s="84"/>
      <c r="Z710" s="84"/>
      <c r="AA710" s="84"/>
      <c r="AB710" s="84"/>
      <c r="AC710" s="84"/>
      <c r="AD710" s="84"/>
      <c r="AE710" s="84"/>
      <c r="AF710" s="85"/>
      <c r="AG710" s="133"/>
      <c r="AH710" s="100"/>
      <c r="AL710" s="51"/>
      <c r="AM710" s="53" t="e">
        <f t="shared" si="79"/>
        <v>#DIV/0!</v>
      </c>
    </row>
    <row r="711" spans="1:39" ht="12.75" customHeight="1" hidden="1">
      <c r="A711" s="629"/>
      <c r="B711" s="631"/>
      <c r="C711" s="624" t="s">
        <v>40</v>
      </c>
      <c r="D711" s="624"/>
      <c r="E711" s="398">
        <f>SUM(I711:K711)</f>
        <v>0</v>
      </c>
      <c r="F711" s="399"/>
      <c r="G711" s="172"/>
      <c r="H711" s="400"/>
      <c r="I711" s="401"/>
      <c r="J711" s="401"/>
      <c r="K711" s="401"/>
      <c r="L711" s="401"/>
      <c r="M711" s="401"/>
      <c r="N711" s="418"/>
      <c r="O711" s="86"/>
      <c r="P711" s="87"/>
      <c r="Q711" s="87"/>
      <c r="R711" s="87"/>
      <c r="S711" s="87"/>
      <c r="T711" s="87"/>
      <c r="U711" s="87"/>
      <c r="V711" s="87"/>
      <c r="W711" s="87"/>
      <c r="X711" s="87"/>
      <c r="Y711" s="87"/>
      <c r="Z711" s="87"/>
      <c r="AA711" s="87"/>
      <c r="AB711" s="87"/>
      <c r="AC711" s="87"/>
      <c r="AD711" s="87"/>
      <c r="AE711" s="87"/>
      <c r="AF711" s="88"/>
      <c r="AG711" s="133"/>
      <c r="AH711" s="100"/>
      <c r="AL711" s="51"/>
      <c r="AM711" s="53" t="e">
        <f t="shared" si="79"/>
        <v>#DIV/0!</v>
      </c>
    </row>
    <row r="712" spans="1:39" ht="12.75" customHeight="1">
      <c r="A712" s="629"/>
      <c r="B712" s="631"/>
      <c r="C712" s="624" t="s">
        <v>1028</v>
      </c>
      <c r="D712" s="624"/>
      <c r="E712" s="398"/>
      <c r="F712" s="399"/>
      <c r="G712" s="172"/>
      <c r="H712" s="400">
        <v>0</v>
      </c>
      <c r="I712" s="401">
        <v>0</v>
      </c>
      <c r="J712" s="401"/>
      <c r="K712" s="401"/>
      <c r="L712" s="401">
        <v>0</v>
      </c>
      <c r="M712" s="401">
        <v>0</v>
      </c>
      <c r="N712" s="425"/>
      <c r="O712" s="95"/>
      <c r="P712" s="96"/>
      <c r="Q712" s="96"/>
      <c r="R712" s="96"/>
      <c r="S712" s="96"/>
      <c r="T712" s="96"/>
      <c r="U712" s="96"/>
      <c r="V712" s="96"/>
      <c r="W712" s="96"/>
      <c r="X712" s="96"/>
      <c r="Y712" s="96"/>
      <c r="Z712" s="96"/>
      <c r="AA712" s="96"/>
      <c r="AB712" s="96"/>
      <c r="AC712" s="96"/>
      <c r="AD712" s="96"/>
      <c r="AE712" s="96"/>
      <c r="AF712" s="97"/>
      <c r="AG712" s="133"/>
      <c r="AH712" s="100"/>
      <c r="AL712" s="51"/>
      <c r="AM712" s="53"/>
    </row>
    <row r="713" spans="1:39" ht="12.75" customHeight="1">
      <c r="A713" s="629"/>
      <c r="B713" s="631" t="s">
        <v>424</v>
      </c>
      <c r="C713" s="624" t="s">
        <v>1025</v>
      </c>
      <c r="D713" s="624"/>
      <c r="E713" s="398">
        <f aca="true" t="shared" si="82" ref="E713:M713">SUM(E714:E719)</f>
        <v>200</v>
      </c>
      <c r="F713" s="399"/>
      <c r="G713" s="172"/>
      <c r="H713" s="400">
        <f>H716</f>
        <v>200</v>
      </c>
      <c r="I713" s="401">
        <f t="shared" si="82"/>
        <v>200</v>
      </c>
      <c r="J713" s="401">
        <f t="shared" si="82"/>
        <v>0</v>
      </c>
      <c r="K713" s="401">
        <f t="shared" si="82"/>
        <v>0</v>
      </c>
      <c r="L713" s="401">
        <f t="shared" si="82"/>
        <v>200</v>
      </c>
      <c r="M713" s="401">
        <f t="shared" si="82"/>
        <v>200</v>
      </c>
      <c r="N713" s="634"/>
      <c r="O713" s="83"/>
      <c r="P713" s="84"/>
      <c r="Q713" s="84"/>
      <c r="R713" s="84"/>
      <c r="S713" s="84"/>
      <c r="T713" s="84"/>
      <c r="U713" s="84"/>
      <c r="V713" s="84"/>
      <c r="W713" s="84"/>
      <c r="X713" s="84"/>
      <c r="Y713" s="84"/>
      <c r="Z713" s="84"/>
      <c r="AA713" s="84"/>
      <c r="AB713" s="84"/>
      <c r="AC713" s="84"/>
      <c r="AD713" s="84"/>
      <c r="AE713" s="84"/>
      <c r="AF713" s="85"/>
      <c r="AG713" s="133"/>
      <c r="AH713" s="100"/>
      <c r="AL713" s="51"/>
      <c r="AM713" s="53"/>
    </row>
    <row r="714" spans="1:39" ht="12.75" customHeight="1" hidden="1">
      <c r="A714" s="629"/>
      <c r="B714" s="631"/>
      <c r="C714" s="624" t="s">
        <v>28</v>
      </c>
      <c r="D714" s="624"/>
      <c r="E714" s="398">
        <f>SUM(I714:K714)</f>
        <v>0</v>
      </c>
      <c r="F714" s="399"/>
      <c r="G714" s="172"/>
      <c r="H714" s="400"/>
      <c r="I714" s="401"/>
      <c r="J714" s="401"/>
      <c r="K714" s="401"/>
      <c r="L714" s="401"/>
      <c r="M714" s="401"/>
      <c r="N714" s="634"/>
      <c r="O714" s="83"/>
      <c r="P714" s="84"/>
      <c r="Q714" s="84"/>
      <c r="R714" s="84"/>
      <c r="S714" s="84"/>
      <c r="T714" s="84"/>
      <c r="U714" s="84"/>
      <c r="V714" s="84"/>
      <c r="W714" s="84"/>
      <c r="X714" s="84"/>
      <c r="Y714" s="84"/>
      <c r="Z714" s="84"/>
      <c r="AA714" s="84"/>
      <c r="AB714" s="84"/>
      <c r="AC714" s="84"/>
      <c r="AD714" s="84"/>
      <c r="AE714" s="84"/>
      <c r="AF714" s="85"/>
      <c r="AG714" s="133"/>
      <c r="AH714" s="100"/>
      <c r="AL714" s="51"/>
      <c r="AM714" s="53" t="e">
        <f t="shared" si="79"/>
        <v>#DIV/0!</v>
      </c>
    </row>
    <row r="715" spans="1:39" ht="12.75" customHeight="1">
      <c r="A715" s="629"/>
      <c r="B715" s="631"/>
      <c r="C715" s="624" t="s">
        <v>1026</v>
      </c>
      <c r="D715" s="624"/>
      <c r="E715" s="398"/>
      <c r="F715" s="399"/>
      <c r="G715" s="172"/>
      <c r="H715" s="400">
        <v>0</v>
      </c>
      <c r="I715" s="401">
        <v>0</v>
      </c>
      <c r="J715" s="401"/>
      <c r="K715" s="401"/>
      <c r="L715" s="401">
        <v>0</v>
      </c>
      <c r="M715" s="401">
        <v>0</v>
      </c>
      <c r="N715" s="634"/>
      <c r="O715" s="83"/>
      <c r="P715" s="84"/>
      <c r="Q715" s="84"/>
      <c r="R715" s="84"/>
      <c r="S715" s="84"/>
      <c r="T715" s="84"/>
      <c r="U715" s="84"/>
      <c r="V715" s="84"/>
      <c r="W715" s="84"/>
      <c r="X715" s="84"/>
      <c r="Y715" s="84"/>
      <c r="Z715" s="84"/>
      <c r="AA715" s="84"/>
      <c r="AB715" s="84"/>
      <c r="AC715" s="84"/>
      <c r="AD715" s="84"/>
      <c r="AE715" s="84"/>
      <c r="AF715" s="85"/>
      <c r="AG715" s="133"/>
      <c r="AH715" s="100"/>
      <c r="AL715" s="51"/>
      <c r="AM715" s="53"/>
    </row>
    <row r="716" spans="1:39" ht="12.75" customHeight="1">
      <c r="A716" s="629"/>
      <c r="B716" s="631"/>
      <c r="C716" s="624" t="s">
        <v>1027</v>
      </c>
      <c r="D716" s="624"/>
      <c r="E716" s="398">
        <f>SUM(I716:K716)</f>
        <v>200</v>
      </c>
      <c r="F716" s="399">
        <v>813</v>
      </c>
      <c r="G716" s="172" t="s">
        <v>1051</v>
      </c>
      <c r="H716" s="400">
        <v>200</v>
      </c>
      <c r="I716" s="401">
        <v>200</v>
      </c>
      <c r="J716" s="401"/>
      <c r="K716" s="401"/>
      <c r="L716" s="401">
        <v>200</v>
      </c>
      <c r="M716" s="401">
        <v>200</v>
      </c>
      <c r="N716" s="634"/>
      <c r="O716" s="83"/>
      <c r="P716" s="84"/>
      <c r="Q716" s="84"/>
      <c r="R716" s="84"/>
      <c r="S716" s="84"/>
      <c r="T716" s="84"/>
      <c r="U716" s="84"/>
      <c r="V716" s="84"/>
      <c r="W716" s="84"/>
      <c r="X716" s="84"/>
      <c r="Y716" s="84"/>
      <c r="Z716" s="84"/>
      <c r="AA716" s="84"/>
      <c r="AB716" s="84"/>
      <c r="AC716" s="84"/>
      <c r="AD716" s="84"/>
      <c r="AE716" s="84"/>
      <c r="AF716" s="85"/>
      <c r="AG716" s="133"/>
      <c r="AH716" s="100"/>
      <c r="AL716" s="51"/>
      <c r="AM716" s="53">
        <f t="shared" si="79"/>
        <v>100</v>
      </c>
    </row>
    <row r="717" spans="1:39" ht="12.75" customHeight="1" hidden="1">
      <c r="A717" s="629"/>
      <c r="B717" s="631"/>
      <c r="C717" s="624" t="s">
        <v>30</v>
      </c>
      <c r="D717" s="624"/>
      <c r="E717" s="398">
        <f>SUM(I717:K717)</f>
        <v>0</v>
      </c>
      <c r="F717" s="399"/>
      <c r="G717" s="172"/>
      <c r="H717" s="400"/>
      <c r="I717" s="401"/>
      <c r="J717" s="401"/>
      <c r="K717" s="401"/>
      <c r="L717" s="401"/>
      <c r="M717" s="401"/>
      <c r="N717" s="634"/>
      <c r="O717" s="83"/>
      <c r="P717" s="84"/>
      <c r="Q717" s="84"/>
      <c r="R717" s="84"/>
      <c r="S717" s="84"/>
      <c r="T717" s="84"/>
      <c r="U717" s="84"/>
      <c r="V717" s="84"/>
      <c r="W717" s="84"/>
      <c r="X717" s="84"/>
      <c r="Y717" s="84"/>
      <c r="Z717" s="84"/>
      <c r="AA717" s="84"/>
      <c r="AB717" s="84"/>
      <c r="AC717" s="84"/>
      <c r="AD717" s="84"/>
      <c r="AE717" s="84"/>
      <c r="AF717" s="85"/>
      <c r="AG717" s="133"/>
      <c r="AH717" s="100"/>
      <c r="AL717" s="51"/>
      <c r="AM717" s="53" t="e">
        <f t="shared" si="79"/>
        <v>#DIV/0!</v>
      </c>
    </row>
    <row r="718" spans="1:39" ht="12.75" customHeight="1" hidden="1">
      <c r="A718" s="629"/>
      <c r="B718" s="631"/>
      <c r="C718" s="624" t="s">
        <v>39</v>
      </c>
      <c r="D718" s="624"/>
      <c r="E718" s="398">
        <f>SUM(I718:K718)</f>
        <v>0</v>
      </c>
      <c r="F718" s="399"/>
      <c r="G718" s="172"/>
      <c r="H718" s="400"/>
      <c r="I718" s="401"/>
      <c r="J718" s="401"/>
      <c r="K718" s="401"/>
      <c r="L718" s="401"/>
      <c r="M718" s="401"/>
      <c r="N718" s="417"/>
      <c r="O718" s="83"/>
      <c r="P718" s="84"/>
      <c r="Q718" s="84"/>
      <c r="R718" s="84"/>
      <c r="S718" s="84"/>
      <c r="T718" s="84"/>
      <c r="U718" s="84"/>
      <c r="V718" s="84"/>
      <c r="W718" s="84"/>
      <c r="X718" s="84"/>
      <c r="Y718" s="84"/>
      <c r="Z718" s="84"/>
      <c r="AA718" s="84"/>
      <c r="AB718" s="84"/>
      <c r="AC718" s="84"/>
      <c r="AD718" s="84"/>
      <c r="AE718" s="84"/>
      <c r="AF718" s="85"/>
      <c r="AG718" s="133"/>
      <c r="AH718" s="100"/>
      <c r="AL718" s="51"/>
      <c r="AM718" s="53" t="e">
        <f t="shared" si="79"/>
        <v>#DIV/0!</v>
      </c>
    </row>
    <row r="719" spans="1:39" ht="12.75" customHeight="1" hidden="1">
      <c r="A719" s="629"/>
      <c r="B719" s="631"/>
      <c r="C719" s="624" t="s">
        <v>40</v>
      </c>
      <c r="D719" s="624"/>
      <c r="E719" s="398">
        <f>SUM(I719:K719)</f>
        <v>0</v>
      </c>
      <c r="F719" s="399"/>
      <c r="G719" s="172"/>
      <c r="H719" s="400"/>
      <c r="I719" s="401"/>
      <c r="J719" s="401"/>
      <c r="K719" s="401"/>
      <c r="L719" s="401"/>
      <c r="M719" s="401"/>
      <c r="N719" s="418"/>
      <c r="O719" s="86"/>
      <c r="P719" s="87"/>
      <c r="Q719" s="87"/>
      <c r="R719" s="87"/>
      <c r="S719" s="87"/>
      <c r="T719" s="87"/>
      <c r="U719" s="87"/>
      <c r="V719" s="87"/>
      <c r="W719" s="87"/>
      <c r="X719" s="87"/>
      <c r="Y719" s="87"/>
      <c r="Z719" s="87"/>
      <c r="AA719" s="87"/>
      <c r="AB719" s="87"/>
      <c r="AC719" s="87"/>
      <c r="AD719" s="87"/>
      <c r="AE719" s="87"/>
      <c r="AF719" s="88"/>
      <c r="AG719" s="133"/>
      <c r="AH719" s="100"/>
      <c r="AL719" s="51"/>
      <c r="AM719" s="53" t="e">
        <f t="shared" si="79"/>
        <v>#DIV/0!</v>
      </c>
    </row>
    <row r="720" spans="1:39" ht="36" customHeight="1">
      <c r="A720" s="629"/>
      <c r="B720" s="631"/>
      <c r="C720" s="624" t="s">
        <v>1028</v>
      </c>
      <c r="D720" s="624"/>
      <c r="E720" s="398"/>
      <c r="F720" s="399"/>
      <c r="G720" s="172"/>
      <c r="H720" s="400">
        <v>0</v>
      </c>
      <c r="I720" s="401">
        <v>0</v>
      </c>
      <c r="J720" s="401"/>
      <c r="K720" s="401"/>
      <c r="L720" s="401">
        <v>0</v>
      </c>
      <c r="M720" s="401">
        <v>0</v>
      </c>
      <c r="N720" s="425"/>
      <c r="O720" s="95"/>
      <c r="P720" s="96"/>
      <c r="Q720" s="96"/>
      <c r="R720" s="96"/>
      <c r="S720" s="96"/>
      <c r="T720" s="96"/>
      <c r="U720" s="96"/>
      <c r="V720" s="96"/>
      <c r="W720" s="96"/>
      <c r="X720" s="96"/>
      <c r="Y720" s="96"/>
      <c r="Z720" s="96"/>
      <c r="AA720" s="96"/>
      <c r="AB720" s="96"/>
      <c r="AC720" s="96"/>
      <c r="AD720" s="96"/>
      <c r="AE720" s="96"/>
      <c r="AF720" s="97"/>
      <c r="AG720" s="133"/>
      <c r="AH720" s="100"/>
      <c r="AL720" s="51"/>
      <c r="AM720" s="53"/>
    </row>
    <row r="721" spans="1:39" ht="12.75" customHeight="1">
      <c r="A721" s="629"/>
      <c r="B721" s="631" t="s">
        <v>427</v>
      </c>
      <c r="C721" s="624" t="s">
        <v>1025</v>
      </c>
      <c r="D721" s="624"/>
      <c r="E721" s="398">
        <f aca="true" t="shared" si="83" ref="E721:M721">SUM(E722:E727)</f>
        <v>650</v>
      </c>
      <c r="F721" s="399"/>
      <c r="G721" s="172"/>
      <c r="H721" s="400">
        <f>H724</f>
        <v>650</v>
      </c>
      <c r="I721" s="401">
        <f t="shared" si="83"/>
        <v>650</v>
      </c>
      <c r="J721" s="401">
        <f t="shared" si="83"/>
        <v>0</v>
      </c>
      <c r="K721" s="401">
        <f t="shared" si="83"/>
        <v>0</v>
      </c>
      <c r="L721" s="401">
        <f t="shared" si="83"/>
        <v>650</v>
      </c>
      <c r="M721" s="401">
        <f t="shared" si="83"/>
        <v>650</v>
      </c>
      <c r="N721" s="634"/>
      <c r="O721" s="83"/>
      <c r="P721" s="84"/>
      <c r="Q721" s="84"/>
      <c r="R721" s="84"/>
      <c r="S721" s="84"/>
      <c r="T721" s="84"/>
      <c r="U721" s="84"/>
      <c r="V721" s="84"/>
      <c r="W721" s="84"/>
      <c r="X721" s="84"/>
      <c r="Y721" s="84"/>
      <c r="Z721" s="84"/>
      <c r="AA721" s="84"/>
      <c r="AB721" s="84"/>
      <c r="AC721" s="84"/>
      <c r="AD721" s="84"/>
      <c r="AE721" s="84"/>
      <c r="AF721" s="85"/>
      <c r="AG721" s="133"/>
      <c r="AH721" s="100"/>
      <c r="AL721" s="51"/>
      <c r="AM721" s="53"/>
    </row>
    <row r="722" spans="1:39" ht="12.75" customHeight="1" hidden="1">
      <c r="A722" s="629"/>
      <c r="B722" s="631"/>
      <c r="C722" s="624" t="s">
        <v>28</v>
      </c>
      <c r="D722" s="624"/>
      <c r="E722" s="398">
        <f>SUM(I722:K722)</f>
        <v>0</v>
      </c>
      <c r="F722" s="399"/>
      <c r="G722" s="172"/>
      <c r="H722" s="400"/>
      <c r="I722" s="401"/>
      <c r="J722" s="401"/>
      <c r="K722" s="401"/>
      <c r="L722" s="401"/>
      <c r="M722" s="401"/>
      <c r="N722" s="634"/>
      <c r="O722" s="83"/>
      <c r="P722" s="84"/>
      <c r="Q722" s="84"/>
      <c r="R722" s="84"/>
      <c r="S722" s="84"/>
      <c r="T722" s="84"/>
      <c r="U722" s="84"/>
      <c r="V722" s="84"/>
      <c r="W722" s="84"/>
      <c r="X722" s="84"/>
      <c r="Y722" s="84"/>
      <c r="Z722" s="84"/>
      <c r="AA722" s="84"/>
      <c r="AB722" s="84"/>
      <c r="AC722" s="84"/>
      <c r="AD722" s="84"/>
      <c r="AE722" s="84"/>
      <c r="AF722" s="85"/>
      <c r="AG722" s="133"/>
      <c r="AH722" s="100"/>
      <c r="AL722" s="51"/>
      <c r="AM722" s="53" t="e">
        <f t="shared" si="79"/>
        <v>#DIV/0!</v>
      </c>
    </row>
    <row r="723" spans="1:39" ht="12.75" customHeight="1">
      <c r="A723" s="629"/>
      <c r="B723" s="631"/>
      <c r="C723" s="624" t="s">
        <v>1026</v>
      </c>
      <c r="D723" s="624"/>
      <c r="E723" s="398"/>
      <c r="F723" s="399"/>
      <c r="G723" s="172"/>
      <c r="H723" s="400">
        <v>0</v>
      </c>
      <c r="I723" s="401">
        <v>0</v>
      </c>
      <c r="J723" s="401"/>
      <c r="K723" s="401"/>
      <c r="L723" s="401">
        <v>0</v>
      </c>
      <c r="M723" s="401">
        <v>0</v>
      </c>
      <c r="N723" s="634"/>
      <c r="O723" s="83"/>
      <c r="P723" s="84"/>
      <c r="Q723" s="84"/>
      <c r="R723" s="84"/>
      <c r="S723" s="84"/>
      <c r="T723" s="84"/>
      <c r="U723" s="84"/>
      <c r="V723" s="84"/>
      <c r="W723" s="84"/>
      <c r="X723" s="84"/>
      <c r="Y723" s="84"/>
      <c r="Z723" s="84"/>
      <c r="AA723" s="84"/>
      <c r="AB723" s="84"/>
      <c r="AC723" s="84"/>
      <c r="AD723" s="84"/>
      <c r="AE723" s="84"/>
      <c r="AF723" s="85"/>
      <c r="AG723" s="133"/>
      <c r="AH723" s="100"/>
      <c r="AL723" s="51"/>
      <c r="AM723" s="53"/>
    </row>
    <row r="724" spans="1:39" ht="12.75" customHeight="1">
      <c r="A724" s="629"/>
      <c r="B724" s="631"/>
      <c r="C724" s="624" t="s">
        <v>1027</v>
      </c>
      <c r="D724" s="624"/>
      <c r="E724" s="398">
        <f>SUM(I724:K724)</f>
        <v>650</v>
      </c>
      <c r="F724" s="399">
        <v>813</v>
      </c>
      <c r="G724" s="172" t="s">
        <v>1051</v>
      </c>
      <c r="H724" s="400">
        <v>650</v>
      </c>
      <c r="I724" s="401">
        <v>650</v>
      </c>
      <c r="J724" s="401"/>
      <c r="K724" s="401"/>
      <c r="L724" s="401">
        <v>650</v>
      </c>
      <c r="M724" s="401">
        <v>650</v>
      </c>
      <c r="N724" s="634"/>
      <c r="O724" s="83"/>
      <c r="P724" s="84"/>
      <c r="Q724" s="84"/>
      <c r="R724" s="84"/>
      <c r="S724" s="84"/>
      <c r="T724" s="84"/>
      <c r="U724" s="84"/>
      <c r="V724" s="84"/>
      <c r="W724" s="84"/>
      <c r="X724" s="84"/>
      <c r="Y724" s="84"/>
      <c r="Z724" s="84"/>
      <c r="AA724" s="84"/>
      <c r="AB724" s="84"/>
      <c r="AC724" s="84"/>
      <c r="AD724" s="84"/>
      <c r="AE724" s="84"/>
      <c r="AF724" s="85"/>
      <c r="AG724" s="133"/>
      <c r="AH724" s="100"/>
      <c r="AL724" s="51"/>
      <c r="AM724" s="53">
        <f t="shared" si="79"/>
        <v>100</v>
      </c>
    </row>
    <row r="725" spans="1:39" ht="12.75" customHeight="1" hidden="1">
      <c r="A725" s="629"/>
      <c r="B725" s="631"/>
      <c r="C725" s="624" t="s">
        <v>30</v>
      </c>
      <c r="D725" s="624"/>
      <c r="E725" s="398">
        <f>SUM(I725:K725)</f>
        <v>0</v>
      </c>
      <c r="F725" s="399"/>
      <c r="G725" s="172"/>
      <c r="H725" s="400"/>
      <c r="I725" s="401"/>
      <c r="J725" s="401"/>
      <c r="K725" s="401"/>
      <c r="L725" s="401"/>
      <c r="M725" s="401"/>
      <c r="N725" s="634"/>
      <c r="O725" s="83"/>
      <c r="P725" s="84"/>
      <c r="Q725" s="84"/>
      <c r="R725" s="84"/>
      <c r="S725" s="84"/>
      <c r="T725" s="84"/>
      <c r="U725" s="84"/>
      <c r="V725" s="84"/>
      <c r="W725" s="84"/>
      <c r="X725" s="84"/>
      <c r="Y725" s="84"/>
      <c r="Z725" s="84"/>
      <c r="AA725" s="84"/>
      <c r="AB725" s="84"/>
      <c r="AC725" s="84"/>
      <c r="AD725" s="84"/>
      <c r="AE725" s="84"/>
      <c r="AF725" s="85"/>
      <c r="AG725" s="133"/>
      <c r="AH725" s="100"/>
      <c r="AL725" s="51"/>
      <c r="AM725" s="53" t="e">
        <f t="shared" si="79"/>
        <v>#DIV/0!</v>
      </c>
    </row>
    <row r="726" spans="1:39" ht="12.75" customHeight="1" hidden="1">
      <c r="A726" s="629"/>
      <c r="B726" s="631"/>
      <c r="C726" s="624" t="s">
        <v>39</v>
      </c>
      <c r="D726" s="624"/>
      <c r="E726" s="398">
        <f>SUM(I726:K726)</f>
        <v>0</v>
      </c>
      <c r="F726" s="399"/>
      <c r="G726" s="172"/>
      <c r="H726" s="400"/>
      <c r="I726" s="401"/>
      <c r="J726" s="401"/>
      <c r="K726" s="401"/>
      <c r="L726" s="401"/>
      <c r="M726" s="401"/>
      <c r="N726" s="417"/>
      <c r="O726" s="83"/>
      <c r="P726" s="84"/>
      <c r="Q726" s="84"/>
      <c r="R726" s="84"/>
      <c r="S726" s="84"/>
      <c r="T726" s="84"/>
      <c r="U726" s="84"/>
      <c r="V726" s="84"/>
      <c r="W726" s="84"/>
      <c r="X726" s="84"/>
      <c r="Y726" s="84"/>
      <c r="Z726" s="84"/>
      <c r="AA726" s="84"/>
      <c r="AB726" s="84"/>
      <c r="AC726" s="84"/>
      <c r="AD726" s="84"/>
      <c r="AE726" s="84"/>
      <c r="AF726" s="85"/>
      <c r="AG726" s="133"/>
      <c r="AH726" s="100"/>
      <c r="AL726" s="51"/>
      <c r="AM726" s="53" t="e">
        <f t="shared" si="79"/>
        <v>#DIV/0!</v>
      </c>
    </row>
    <row r="727" spans="1:39" ht="12.75" customHeight="1" hidden="1">
      <c r="A727" s="629"/>
      <c r="B727" s="631"/>
      <c r="C727" s="624" t="s">
        <v>40</v>
      </c>
      <c r="D727" s="624"/>
      <c r="E727" s="398">
        <f>SUM(I727:K727)</f>
        <v>0</v>
      </c>
      <c r="F727" s="399"/>
      <c r="G727" s="172"/>
      <c r="H727" s="400"/>
      <c r="I727" s="401"/>
      <c r="J727" s="401"/>
      <c r="K727" s="401"/>
      <c r="L727" s="401"/>
      <c r="M727" s="401"/>
      <c r="N727" s="418"/>
      <c r="O727" s="86"/>
      <c r="P727" s="87"/>
      <c r="Q727" s="87"/>
      <c r="R727" s="87"/>
      <c r="S727" s="87"/>
      <c r="T727" s="87"/>
      <c r="U727" s="87"/>
      <c r="V727" s="87"/>
      <c r="W727" s="87"/>
      <c r="X727" s="87"/>
      <c r="Y727" s="87"/>
      <c r="Z727" s="87"/>
      <c r="AA727" s="87"/>
      <c r="AB727" s="87"/>
      <c r="AC727" s="87"/>
      <c r="AD727" s="87"/>
      <c r="AE727" s="87"/>
      <c r="AF727" s="88"/>
      <c r="AG727" s="133"/>
      <c r="AH727" s="100"/>
      <c r="AL727" s="51"/>
      <c r="AM727" s="53" t="e">
        <f t="shared" si="79"/>
        <v>#DIV/0!</v>
      </c>
    </row>
    <row r="728" spans="1:39" ht="12.75" customHeight="1">
      <c r="A728" s="629"/>
      <c r="B728" s="631"/>
      <c r="C728" s="624" t="s">
        <v>1028</v>
      </c>
      <c r="D728" s="624"/>
      <c r="E728" s="398"/>
      <c r="F728" s="399"/>
      <c r="G728" s="172"/>
      <c r="H728" s="400">
        <v>0</v>
      </c>
      <c r="I728" s="401">
        <v>0</v>
      </c>
      <c r="J728" s="401"/>
      <c r="K728" s="401"/>
      <c r="L728" s="401">
        <v>0</v>
      </c>
      <c r="M728" s="401">
        <v>0</v>
      </c>
      <c r="N728" s="425"/>
      <c r="O728" s="95"/>
      <c r="P728" s="96"/>
      <c r="Q728" s="96"/>
      <c r="R728" s="96"/>
      <c r="S728" s="96"/>
      <c r="T728" s="96"/>
      <c r="U728" s="96"/>
      <c r="V728" s="96"/>
      <c r="W728" s="96"/>
      <c r="X728" s="96"/>
      <c r="Y728" s="96"/>
      <c r="Z728" s="96"/>
      <c r="AA728" s="96"/>
      <c r="AB728" s="96"/>
      <c r="AC728" s="96"/>
      <c r="AD728" s="96"/>
      <c r="AE728" s="96"/>
      <c r="AF728" s="97"/>
      <c r="AG728" s="133"/>
      <c r="AH728" s="100"/>
      <c r="AL728" s="51"/>
      <c r="AM728" s="53"/>
    </row>
    <row r="729" spans="1:39" ht="12.75" customHeight="1">
      <c r="A729" s="629"/>
      <c r="B729" s="630" t="s">
        <v>430</v>
      </c>
      <c r="C729" s="626" t="s">
        <v>1025</v>
      </c>
      <c r="D729" s="626"/>
      <c r="E729" s="433">
        <f aca="true" t="shared" si="84" ref="E729:M729">SUM(E730:E735)</f>
        <v>2572</v>
      </c>
      <c r="F729" s="434"/>
      <c r="G729" s="435"/>
      <c r="H729" s="403">
        <f>H732</f>
        <v>862</v>
      </c>
      <c r="I729" s="404">
        <f t="shared" si="84"/>
        <v>1912</v>
      </c>
      <c r="J729" s="404">
        <f t="shared" si="84"/>
        <v>330</v>
      </c>
      <c r="K729" s="404">
        <f t="shared" si="84"/>
        <v>330</v>
      </c>
      <c r="L729" s="404">
        <f t="shared" si="84"/>
        <v>1711.57547</v>
      </c>
      <c r="M729" s="404">
        <f t="shared" si="84"/>
        <v>1711.57547</v>
      </c>
      <c r="N729" s="440"/>
      <c r="O729" s="83"/>
      <c r="P729" s="84"/>
      <c r="Q729" s="84"/>
      <c r="R729" s="84"/>
      <c r="S729" s="84"/>
      <c r="T729" s="84"/>
      <c r="U729" s="84"/>
      <c r="V729" s="84"/>
      <c r="W729" s="84"/>
      <c r="X729" s="84"/>
      <c r="Y729" s="84"/>
      <c r="Z729" s="84"/>
      <c r="AA729" s="84"/>
      <c r="AB729" s="84"/>
      <c r="AC729" s="84"/>
      <c r="AD729" s="84"/>
      <c r="AE729" s="84"/>
      <c r="AF729" s="85"/>
      <c r="AG729" s="133"/>
      <c r="AH729" s="100"/>
      <c r="AL729" s="51"/>
      <c r="AM729" s="53"/>
    </row>
    <row r="730" spans="1:39" ht="12.75" customHeight="1" hidden="1">
      <c r="A730" s="629"/>
      <c r="B730" s="630"/>
      <c r="C730" s="626" t="s">
        <v>28</v>
      </c>
      <c r="D730" s="626"/>
      <c r="E730" s="433">
        <f>SUM(I730:K730)</f>
        <v>0</v>
      </c>
      <c r="F730" s="434"/>
      <c r="G730" s="435"/>
      <c r="H730" s="403"/>
      <c r="I730" s="404">
        <f>I741+I749+I757</f>
        <v>0</v>
      </c>
      <c r="J730" s="404">
        <f>J741+J749+J757</f>
        <v>0</v>
      </c>
      <c r="K730" s="404">
        <f>K741+K749+K757</f>
        <v>0</v>
      </c>
      <c r="L730" s="404">
        <f>L741+L749+L757</f>
        <v>0</v>
      </c>
      <c r="M730" s="404">
        <f>M741+M749+M757</f>
        <v>0</v>
      </c>
      <c r="N730" s="440"/>
      <c r="O730" s="83"/>
      <c r="P730" s="84"/>
      <c r="Q730" s="84"/>
      <c r="R730" s="84"/>
      <c r="S730" s="84"/>
      <c r="T730" s="84"/>
      <c r="U730" s="84"/>
      <c r="V730" s="84"/>
      <c r="W730" s="84"/>
      <c r="X730" s="84"/>
      <c r="Y730" s="84"/>
      <c r="Z730" s="84"/>
      <c r="AA730" s="84"/>
      <c r="AB730" s="84"/>
      <c r="AC730" s="84"/>
      <c r="AD730" s="84"/>
      <c r="AE730" s="84"/>
      <c r="AF730" s="85"/>
      <c r="AG730" s="133"/>
      <c r="AH730" s="100"/>
      <c r="AL730" s="51"/>
      <c r="AM730" s="53" t="e">
        <f t="shared" si="79"/>
        <v>#DIV/0!</v>
      </c>
    </row>
    <row r="731" spans="1:39" ht="12.75" customHeight="1">
      <c r="A731" s="629"/>
      <c r="B731" s="630"/>
      <c r="C731" s="626" t="s">
        <v>1026</v>
      </c>
      <c r="D731" s="626"/>
      <c r="E731" s="433"/>
      <c r="F731" s="434"/>
      <c r="G731" s="435"/>
      <c r="H731" s="403">
        <v>0</v>
      </c>
      <c r="I731" s="404">
        <v>0</v>
      </c>
      <c r="J731" s="404"/>
      <c r="K731" s="404"/>
      <c r="L731" s="404">
        <v>0</v>
      </c>
      <c r="M731" s="404">
        <v>0</v>
      </c>
      <c r="N731" s="440"/>
      <c r="O731" s="83"/>
      <c r="P731" s="84"/>
      <c r="Q731" s="84"/>
      <c r="R731" s="84"/>
      <c r="S731" s="84"/>
      <c r="T731" s="84"/>
      <c r="U731" s="84"/>
      <c r="V731" s="84"/>
      <c r="W731" s="84"/>
      <c r="X731" s="84"/>
      <c r="Y731" s="84"/>
      <c r="Z731" s="84"/>
      <c r="AA731" s="84"/>
      <c r="AB731" s="84"/>
      <c r="AC731" s="84"/>
      <c r="AD731" s="84"/>
      <c r="AE731" s="84"/>
      <c r="AF731" s="85"/>
      <c r="AG731" s="133"/>
      <c r="AH731" s="100"/>
      <c r="AL731" s="51"/>
      <c r="AM731" s="53"/>
    </row>
    <row r="732" spans="1:39" ht="12.75" customHeight="1">
      <c r="A732" s="629"/>
      <c r="B732" s="630"/>
      <c r="C732" s="626" t="s">
        <v>1027</v>
      </c>
      <c r="D732" s="626"/>
      <c r="E732" s="433">
        <f>SUM(I732:K732)</f>
        <v>2572</v>
      </c>
      <c r="F732" s="434"/>
      <c r="G732" s="435"/>
      <c r="H732" s="403">
        <f aca="true" t="shared" si="85" ref="H732:M732">H743+H751+H759+H767</f>
        <v>862</v>
      </c>
      <c r="I732" s="404">
        <f t="shared" si="85"/>
        <v>1912</v>
      </c>
      <c r="J732" s="404">
        <f t="shared" si="85"/>
        <v>330</v>
      </c>
      <c r="K732" s="404">
        <f t="shared" si="85"/>
        <v>330</v>
      </c>
      <c r="L732" s="404">
        <f t="shared" si="85"/>
        <v>1711.57547</v>
      </c>
      <c r="M732" s="404">
        <f t="shared" si="85"/>
        <v>1711.57547</v>
      </c>
      <c r="N732" s="440"/>
      <c r="O732" s="83"/>
      <c r="P732" s="84"/>
      <c r="Q732" s="84"/>
      <c r="R732" s="84"/>
      <c r="S732" s="84"/>
      <c r="T732" s="84"/>
      <c r="U732" s="84"/>
      <c r="V732" s="84"/>
      <c r="W732" s="84"/>
      <c r="X732" s="84"/>
      <c r="Y732" s="84"/>
      <c r="Z732" s="84"/>
      <c r="AA732" s="84"/>
      <c r="AB732" s="84"/>
      <c r="AC732" s="84"/>
      <c r="AD732" s="84"/>
      <c r="AE732" s="84"/>
      <c r="AF732" s="85"/>
      <c r="AG732" s="133"/>
      <c r="AH732" s="100"/>
      <c r="AL732" s="51"/>
      <c r="AM732" s="53">
        <f t="shared" si="79"/>
        <v>89.51754550209205</v>
      </c>
    </row>
    <row r="733" spans="1:39" ht="12.75" customHeight="1" hidden="1">
      <c r="A733" s="629"/>
      <c r="B733" s="630"/>
      <c r="C733" s="626" t="s">
        <v>30</v>
      </c>
      <c r="D733" s="626"/>
      <c r="E733" s="433">
        <f>SUM(I733:K733)</f>
        <v>0</v>
      </c>
      <c r="F733" s="434"/>
      <c r="G733" s="435"/>
      <c r="H733" s="403"/>
      <c r="I733" s="404">
        <f>I744+I752+I760</f>
        <v>0</v>
      </c>
      <c r="J733" s="404">
        <f>J744+J752+J760</f>
        <v>0</v>
      </c>
      <c r="K733" s="404">
        <f>K744+K752+K760</f>
        <v>0</v>
      </c>
      <c r="L733" s="404">
        <f>L744+L752+L760</f>
        <v>0</v>
      </c>
      <c r="M733" s="404">
        <f>M744+M752+M760</f>
        <v>0</v>
      </c>
      <c r="N733" s="454"/>
      <c r="O733" s="86"/>
      <c r="P733" s="87"/>
      <c r="Q733" s="87"/>
      <c r="R733" s="87"/>
      <c r="S733" s="87"/>
      <c r="T733" s="87"/>
      <c r="U733" s="87"/>
      <c r="V733" s="87"/>
      <c r="W733" s="87"/>
      <c r="X733" s="87"/>
      <c r="Y733" s="87"/>
      <c r="Z733" s="87"/>
      <c r="AA733" s="87"/>
      <c r="AB733" s="87"/>
      <c r="AC733" s="87"/>
      <c r="AD733" s="87"/>
      <c r="AE733" s="87"/>
      <c r="AF733" s="88"/>
      <c r="AG733" s="133"/>
      <c r="AH733" s="100"/>
      <c r="AL733" s="51"/>
      <c r="AM733" s="53" t="e">
        <f t="shared" si="79"/>
        <v>#DIV/0!</v>
      </c>
    </row>
    <row r="734" spans="1:39" ht="12.75" customHeight="1" hidden="1">
      <c r="A734" s="629"/>
      <c r="B734" s="630"/>
      <c r="C734" s="626" t="s">
        <v>39</v>
      </c>
      <c r="D734" s="626"/>
      <c r="E734" s="433">
        <f>SUM(I734:K734)</f>
        <v>0</v>
      </c>
      <c r="F734" s="434"/>
      <c r="G734" s="435"/>
      <c r="H734" s="403"/>
      <c r="I734" s="404">
        <f>I745+I753+I761</f>
        <v>0</v>
      </c>
      <c r="J734" s="404"/>
      <c r="K734" s="404"/>
      <c r="L734" s="404"/>
      <c r="M734" s="404"/>
      <c r="N734" s="439"/>
      <c r="O734" s="116"/>
      <c r="P734" s="117"/>
      <c r="Q734" s="117"/>
      <c r="R734" s="117"/>
      <c r="S734" s="117"/>
      <c r="T734" s="117"/>
      <c r="U734" s="117"/>
      <c r="V734" s="117"/>
      <c r="W734" s="117"/>
      <c r="X734" s="117"/>
      <c r="Y734" s="117"/>
      <c r="Z734" s="117"/>
      <c r="AA734" s="117"/>
      <c r="AB734" s="117"/>
      <c r="AC734" s="117"/>
      <c r="AD734" s="117"/>
      <c r="AE734" s="117"/>
      <c r="AF734" s="117"/>
      <c r="AG734" s="136"/>
      <c r="AH734" s="100"/>
      <c r="AL734" s="51"/>
      <c r="AM734" s="53" t="e">
        <f t="shared" si="79"/>
        <v>#DIV/0!</v>
      </c>
    </row>
    <row r="735" spans="1:39" ht="12.75" customHeight="1" hidden="1">
      <c r="A735" s="629"/>
      <c r="B735" s="630"/>
      <c r="C735" s="626" t="s">
        <v>40</v>
      </c>
      <c r="D735" s="626"/>
      <c r="E735" s="433">
        <f>SUM(I735:K735)</f>
        <v>0</v>
      </c>
      <c r="F735" s="434"/>
      <c r="G735" s="435"/>
      <c r="H735" s="403"/>
      <c r="I735" s="404">
        <f>I746+I754+I762</f>
        <v>0</v>
      </c>
      <c r="J735" s="404"/>
      <c r="K735" s="404"/>
      <c r="L735" s="404"/>
      <c r="M735" s="404"/>
      <c r="N735" s="440"/>
      <c r="O735" s="83"/>
      <c r="P735" s="84"/>
      <c r="Q735" s="84"/>
      <c r="R735" s="84"/>
      <c r="S735" s="84"/>
      <c r="T735" s="84"/>
      <c r="U735" s="84"/>
      <c r="V735" s="84"/>
      <c r="W735" s="84"/>
      <c r="X735" s="84"/>
      <c r="Y735" s="84"/>
      <c r="Z735" s="84"/>
      <c r="AA735" s="84"/>
      <c r="AB735" s="84"/>
      <c r="AC735" s="84"/>
      <c r="AD735" s="84"/>
      <c r="AE735" s="84"/>
      <c r="AF735" s="84"/>
      <c r="AG735" s="136"/>
      <c r="AH735" s="100"/>
      <c r="AL735" s="51"/>
      <c r="AM735" s="53" t="e">
        <f t="shared" si="79"/>
        <v>#DIV/0!</v>
      </c>
    </row>
    <row r="736" spans="1:39" ht="12.75" customHeight="1">
      <c r="A736" s="629"/>
      <c r="B736" s="630"/>
      <c r="C736" s="626" t="s">
        <v>1028</v>
      </c>
      <c r="D736" s="626"/>
      <c r="E736" s="433"/>
      <c r="F736" s="434"/>
      <c r="G736" s="435"/>
      <c r="H736" s="403">
        <v>0</v>
      </c>
      <c r="I736" s="404">
        <v>0</v>
      </c>
      <c r="J736" s="404"/>
      <c r="K736" s="404"/>
      <c r="L736" s="404">
        <v>0</v>
      </c>
      <c r="M736" s="404">
        <v>0</v>
      </c>
      <c r="N736" s="440"/>
      <c r="O736" s="83"/>
      <c r="P736" s="84"/>
      <c r="Q736" s="84"/>
      <c r="R736" s="84"/>
      <c r="S736" s="84"/>
      <c r="T736" s="84"/>
      <c r="U736" s="84"/>
      <c r="V736" s="84"/>
      <c r="W736" s="84"/>
      <c r="X736" s="84"/>
      <c r="Y736" s="84"/>
      <c r="Z736" s="84"/>
      <c r="AA736" s="84"/>
      <c r="AB736" s="84"/>
      <c r="AC736" s="84"/>
      <c r="AD736" s="84"/>
      <c r="AE736" s="84"/>
      <c r="AF736" s="84"/>
      <c r="AG736" s="136"/>
      <c r="AH736" s="100"/>
      <c r="AL736" s="51"/>
      <c r="AM736" s="53"/>
    </row>
    <row r="737" spans="1:39" ht="22.5" customHeight="1">
      <c r="A737" s="629"/>
      <c r="B737" s="630"/>
      <c r="C737" s="626" t="s">
        <v>1029</v>
      </c>
      <c r="D737" s="626"/>
      <c r="E737" s="433"/>
      <c r="F737" s="434"/>
      <c r="G737" s="435"/>
      <c r="H737" s="403">
        <v>0</v>
      </c>
      <c r="I737" s="404">
        <v>0</v>
      </c>
      <c r="J737" s="404"/>
      <c r="K737" s="404"/>
      <c r="L737" s="404">
        <v>0</v>
      </c>
      <c r="M737" s="404">
        <v>0</v>
      </c>
      <c r="N737" s="440"/>
      <c r="O737" s="83"/>
      <c r="P737" s="84"/>
      <c r="Q737" s="84"/>
      <c r="R737" s="84"/>
      <c r="S737" s="84"/>
      <c r="T737" s="84"/>
      <c r="U737" s="84"/>
      <c r="V737" s="84"/>
      <c r="W737" s="84"/>
      <c r="X737" s="84"/>
      <c r="Y737" s="84"/>
      <c r="Z737" s="84"/>
      <c r="AA737" s="84"/>
      <c r="AB737" s="84"/>
      <c r="AC737" s="84"/>
      <c r="AD737" s="84"/>
      <c r="AE737" s="84"/>
      <c r="AF737" s="84"/>
      <c r="AG737" s="136"/>
      <c r="AH737" s="100"/>
      <c r="AL737" s="51"/>
      <c r="AM737" s="53"/>
    </row>
    <row r="738" spans="1:39" ht="12.75" customHeight="1">
      <c r="A738" s="629"/>
      <c r="B738" s="630"/>
      <c r="C738" s="626" t="s">
        <v>1030</v>
      </c>
      <c r="D738" s="626"/>
      <c r="E738" s="433"/>
      <c r="F738" s="434"/>
      <c r="G738" s="435"/>
      <c r="H738" s="403">
        <v>0</v>
      </c>
      <c r="I738" s="404">
        <v>0</v>
      </c>
      <c r="J738" s="404"/>
      <c r="K738" s="404"/>
      <c r="L738" s="404">
        <v>0</v>
      </c>
      <c r="M738" s="404">
        <v>0</v>
      </c>
      <c r="N738" s="440"/>
      <c r="O738" s="83"/>
      <c r="P738" s="84"/>
      <c r="Q738" s="84"/>
      <c r="R738" s="84"/>
      <c r="S738" s="84"/>
      <c r="T738" s="84"/>
      <c r="U738" s="84"/>
      <c r="V738" s="84"/>
      <c r="W738" s="84"/>
      <c r="X738" s="84"/>
      <c r="Y738" s="84"/>
      <c r="Z738" s="84"/>
      <c r="AA738" s="84"/>
      <c r="AB738" s="84"/>
      <c r="AC738" s="84"/>
      <c r="AD738" s="84"/>
      <c r="AE738" s="84"/>
      <c r="AF738" s="84"/>
      <c r="AG738" s="136"/>
      <c r="AH738" s="100"/>
      <c r="AL738" s="51"/>
      <c r="AM738" s="53"/>
    </row>
    <row r="739" spans="1:39" ht="12.75" customHeight="1">
      <c r="A739" s="629"/>
      <c r="B739" s="630"/>
      <c r="C739" s="626" t="s">
        <v>1031</v>
      </c>
      <c r="D739" s="626"/>
      <c r="E739" s="433"/>
      <c r="F739" s="434"/>
      <c r="G739" s="435"/>
      <c r="H739" s="403">
        <v>0</v>
      </c>
      <c r="I739" s="404">
        <v>0</v>
      </c>
      <c r="J739" s="404"/>
      <c r="K739" s="404"/>
      <c r="L739" s="404">
        <v>0</v>
      </c>
      <c r="M739" s="404">
        <v>0</v>
      </c>
      <c r="N739" s="440"/>
      <c r="O739" s="83"/>
      <c r="P739" s="84"/>
      <c r="Q739" s="84"/>
      <c r="R739" s="84"/>
      <c r="S739" s="84"/>
      <c r="T739" s="84"/>
      <c r="U739" s="84"/>
      <c r="V739" s="84"/>
      <c r="W739" s="84"/>
      <c r="X739" s="84"/>
      <c r="Y739" s="84"/>
      <c r="Z739" s="84"/>
      <c r="AA739" s="84"/>
      <c r="AB739" s="84"/>
      <c r="AC739" s="84"/>
      <c r="AD739" s="84"/>
      <c r="AE739" s="84"/>
      <c r="AF739" s="84"/>
      <c r="AG739" s="136"/>
      <c r="AH739" s="100"/>
      <c r="AL739" s="51"/>
      <c r="AM739" s="53"/>
    </row>
    <row r="740" spans="1:39" ht="12.75" customHeight="1">
      <c r="A740" s="629"/>
      <c r="B740" s="631" t="s">
        <v>433</v>
      </c>
      <c r="C740" s="624" t="s">
        <v>1025</v>
      </c>
      <c r="D740" s="624"/>
      <c r="E740" s="398">
        <f aca="true" t="shared" si="86" ref="E740:M740">SUM(E741:E746)</f>
        <v>142</v>
      </c>
      <c r="F740" s="399"/>
      <c r="G740" s="172"/>
      <c r="H740" s="400">
        <f>H743</f>
        <v>142</v>
      </c>
      <c r="I740" s="401">
        <f t="shared" si="86"/>
        <v>142</v>
      </c>
      <c r="J740" s="401">
        <f t="shared" si="86"/>
        <v>0</v>
      </c>
      <c r="K740" s="401">
        <f t="shared" si="86"/>
        <v>0</v>
      </c>
      <c r="L740" s="401">
        <f t="shared" si="86"/>
        <v>142</v>
      </c>
      <c r="M740" s="401">
        <f t="shared" si="86"/>
        <v>142</v>
      </c>
      <c r="N740" s="642"/>
      <c r="O740" s="83"/>
      <c r="P740" s="84"/>
      <c r="Q740" s="84"/>
      <c r="R740" s="84"/>
      <c r="S740" s="84"/>
      <c r="T740" s="84"/>
      <c r="U740" s="84"/>
      <c r="V740" s="84"/>
      <c r="W740" s="84"/>
      <c r="X740" s="84"/>
      <c r="Y740" s="84"/>
      <c r="Z740" s="84"/>
      <c r="AA740" s="84"/>
      <c r="AB740" s="84"/>
      <c r="AC740" s="84"/>
      <c r="AD740" s="84"/>
      <c r="AE740" s="84"/>
      <c r="AF740" s="84"/>
      <c r="AG740" s="136"/>
      <c r="AH740" s="100"/>
      <c r="AL740" s="51"/>
      <c r="AM740" s="53"/>
    </row>
    <row r="741" spans="1:39" ht="12.75" customHeight="1" hidden="1">
      <c r="A741" s="629"/>
      <c r="B741" s="631"/>
      <c r="C741" s="624" t="s">
        <v>28</v>
      </c>
      <c r="D741" s="624"/>
      <c r="E741" s="398">
        <f>SUM(I741:K741)</f>
        <v>0</v>
      </c>
      <c r="F741" s="399"/>
      <c r="G741" s="172"/>
      <c r="H741" s="400"/>
      <c r="I741" s="401"/>
      <c r="J741" s="401"/>
      <c r="K741" s="401"/>
      <c r="L741" s="401"/>
      <c r="M741" s="401"/>
      <c r="N741" s="642"/>
      <c r="O741" s="83"/>
      <c r="P741" s="84"/>
      <c r="Q741" s="84"/>
      <c r="R741" s="84"/>
      <c r="S741" s="84"/>
      <c r="T741" s="84"/>
      <c r="U741" s="84"/>
      <c r="V741" s="84"/>
      <c r="W741" s="84"/>
      <c r="X741" s="84"/>
      <c r="Y741" s="84"/>
      <c r="Z741" s="84"/>
      <c r="AA741" s="84"/>
      <c r="AB741" s="84"/>
      <c r="AC741" s="84"/>
      <c r="AD741" s="84"/>
      <c r="AE741" s="84"/>
      <c r="AF741" s="84"/>
      <c r="AG741" s="136"/>
      <c r="AH741" s="100"/>
      <c r="AL741" s="51"/>
      <c r="AM741" s="53" t="e">
        <f t="shared" si="79"/>
        <v>#DIV/0!</v>
      </c>
    </row>
    <row r="742" spans="1:39" ht="12.75" customHeight="1">
      <c r="A742" s="629"/>
      <c r="B742" s="631"/>
      <c r="C742" s="624" t="s">
        <v>1026</v>
      </c>
      <c r="D742" s="624"/>
      <c r="E742" s="398"/>
      <c r="F742" s="399"/>
      <c r="G742" s="172"/>
      <c r="H742" s="400">
        <v>0</v>
      </c>
      <c r="I742" s="401">
        <v>0</v>
      </c>
      <c r="J742" s="401"/>
      <c r="K742" s="401"/>
      <c r="L742" s="401">
        <v>0</v>
      </c>
      <c r="M742" s="401">
        <v>0</v>
      </c>
      <c r="N742" s="642"/>
      <c r="O742" s="83"/>
      <c r="P742" s="84"/>
      <c r="Q742" s="84"/>
      <c r="R742" s="84"/>
      <c r="S742" s="84"/>
      <c r="T742" s="84"/>
      <c r="U742" s="84"/>
      <c r="V742" s="84"/>
      <c r="W742" s="84"/>
      <c r="X742" s="84"/>
      <c r="Y742" s="84"/>
      <c r="Z742" s="84"/>
      <c r="AA742" s="84"/>
      <c r="AB742" s="84"/>
      <c r="AC742" s="84"/>
      <c r="AD742" s="84"/>
      <c r="AE742" s="84"/>
      <c r="AF742" s="84"/>
      <c r="AG742" s="136"/>
      <c r="AH742" s="100"/>
      <c r="AL742" s="51"/>
      <c r="AM742" s="53"/>
    </row>
    <row r="743" spans="1:39" ht="12.75" customHeight="1">
      <c r="A743" s="629"/>
      <c r="B743" s="631"/>
      <c r="C743" s="624" t="s">
        <v>1027</v>
      </c>
      <c r="D743" s="624"/>
      <c r="E743" s="398">
        <f>SUM(I743:K743)</f>
        <v>142</v>
      </c>
      <c r="F743" s="399">
        <v>813</v>
      </c>
      <c r="G743" s="172" t="s">
        <v>1051</v>
      </c>
      <c r="H743" s="400">
        <v>142</v>
      </c>
      <c r="I743" s="401">
        <f>142</f>
        <v>142</v>
      </c>
      <c r="J743" s="401"/>
      <c r="K743" s="401"/>
      <c r="L743" s="401">
        <v>142</v>
      </c>
      <c r="M743" s="401">
        <v>142</v>
      </c>
      <c r="N743" s="642"/>
      <c r="O743" s="83"/>
      <c r="P743" s="84"/>
      <c r="Q743" s="84"/>
      <c r="R743" s="84"/>
      <c r="S743" s="84"/>
      <c r="T743" s="84"/>
      <c r="U743" s="84"/>
      <c r="V743" s="84"/>
      <c r="W743" s="84"/>
      <c r="X743" s="84"/>
      <c r="Y743" s="84"/>
      <c r="Z743" s="84"/>
      <c r="AA743" s="84"/>
      <c r="AB743" s="84"/>
      <c r="AC743" s="84"/>
      <c r="AD743" s="84"/>
      <c r="AE743" s="84"/>
      <c r="AF743" s="84"/>
      <c r="AG743" s="136"/>
      <c r="AH743" s="100"/>
      <c r="AL743" s="51"/>
      <c r="AM743" s="53">
        <f t="shared" si="79"/>
        <v>100</v>
      </c>
    </row>
    <row r="744" spans="1:39" ht="12.75" customHeight="1" hidden="1">
      <c r="A744" s="629"/>
      <c r="B744" s="631"/>
      <c r="C744" s="624" t="s">
        <v>30</v>
      </c>
      <c r="D744" s="624"/>
      <c r="E744" s="398">
        <f>SUM(I744:K744)</f>
        <v>0</v>
      </c>
      <c r="F744" s="399"/>
      <c r="G744" s="172"/>
      <c r="H744" s="400"/>
      <c r="I744" s="401"/>
      <c r="J744" s="401"/>
      <c r="K744" s="401"/>
      <c r="L744" s="401"/>
      <c r="M744" s="401"/>
      <c r="N744" s="642"/>
      <c r="O744" s="83"/>
      <c r="P744" s="84"/>
      <c r="Q744" s="84"/>
      <c r="R744" s="84"/>
      <c r="S744" s="84"/>
      <c r="T744" s="84"/>
      <c r="U744" s="84"/>
      <c r="V744" s="84"/>
      <c r="W744" s="84"/>
      <c r="X744" s="84"/>
      <c r="Y744" s="84"/>
      <c r="Z744" s="84"/>
      <c r="AA744" s="84"/>
      <c r="AB744" s="84"/>
      <c r="AC744" s="84"/>
      <c r="AD744" s="84"/>
      <c r="AE744" s="84"/>
      <c r="AF744" s="84"/>
      <c r="AG744" s="136"/>
      <c r="AH744" s="100"/>
      <c r="AL744" s="51"/>
      <c r="AM744" s="53" t="e">
        <f t="shared" si="79"/>
        <v>#DIV/0!</v>
      </c>
    </row>
    <row r="745" spans="1:39" ht="12.75" customHeight="1" hidden="1">
      <c r="A745" s="629"/>
      <c r="B745" s="631"/>
      <c r="C745" s="624" t="s">
        <v>39</v>
      </c>
      <c r="D745" s="624"/>
      <c r="E745" s="398">
        <f>SUM(I745:K745)</f>
        <v>0</v>
      </c>
      <c r="F745" s="399"/>
      <c r="G745" s="172"/>
      <c r="H745" s="400"/>
      <c r="I745" s="401"/>
      <c r="J745" s="401"/>
      <c r="K745" s="401"/>
      <c r="L745" s="401"/>
      <c r="M745" s="401"/>
      <c r="N745" s="417"/>
      <c r="O745" s="83"/>
      <c r="P745" s="84"/>
      <c r="Q745" s="84"/>
      <c r="R745" s="84"/>
      <c r="S745" s="84"/>
      <c r="T745" s="84"/>
      <c r="U745" s="84"/>
      <c r="V745" s="84"/>
      <c r="W745" s="84"/>
      <c r="X745" s="84"/>
      <c r="Y745" s="84"/>
      <c r="Z745" s="84"/>
      <c r="AA745" s="84"/>
      <c r="AB745" s="84"/>
      <c r="AC745" s="84"/>
      <c r="AD745" s="84"/>
      <c r="AE745" s="84"/>
      <c r="AF745" s="84"/>
      <c r="AG745" s="136"/>
      <c r="AH745" s="100"/>
      <c r="AL745" s="51"/>
      <c r="AM745" s="53" t="e">
        <f t="shared" si="79"/>
        <v>#DIV/0!</v>
      </c>
    </row>
    <row r="746" spans="1:39" ht="12.75" customHeight="1" hidden="1">
      <c r="A746" s="629"/>
      <c r="B746" s="631"/>
      <c r="C746" s="624" t="s">
        <v>40</v>
      </c>
      <c r="D746" s="624"/>
      <c r="E746" s="398">
        <f>SUM(I746:K746)</f>
        <v>0</v>
      </c>
      <c r="F746" s="399"/>
      <c r="G746" s="172"/>
      <c r="H746" s="400"/>
      <c r="I746" s="401"/>
      <c r="J746" s="401"/>
      <c r="K746" s="401"/>
      <c r="L746" s="401"/>
      <c r="M746" s="401"/>
      <c r="N746" s="432"/>
      <c r="O746" s="115"/>
      <c r="P746" s="126"/>
      <c r="Q746" s="126"/>
      <c r="R746" s="126"/>
      <c r="S746" s="126"/>
      <c r="T746" s="126"/>
      <c r="U746" s="126"/>
      <c r="V746" s="126"/>
      <c r="W746" s="126"/>
      <c r="X746" s="126"/>
      <c r="Y746" s="126"/>
      <c r="Z746" s="126"/>
      <c r="AA746" s="126"/>
      <c r="AB746" s="126"/>
      <c r="AC746" s="126"/>
      <c r="AD746" s="126"/>
      <c r="AE746" s="126"/>
      <c r="AF746" s="126"/>
      <c r="AG746" s="136"/>
      <c r="AH746" s="100"/>
      <c r="AL746" s="51"/>
      <c r="AM746" s="53" t="e">
        <f t="shared" si="79"/>
        <v>#DIV/0!</v>
      </c>
    </row>
    <row r="747" spans="1:39" ht="26.25" customHeight="1">
      <c r="A747" s="629"/>
      <c r="B747" s="631"/>
      <c r="C747" s="624" t="s">
        <v>1028</v>
      </c>
      <c r="D747" s="624"/>
      <c r="E747" s="398"/>
      <c r="F747" s="399"/>
      <c r="G747" s="172"/>
      <c r="H747" s="400">
        <v>0</v>
      </c>
      <c r="I747" s="401">
        <v>0</v>
      </c>
      <c r="J747" s="401"/>
      <c r="K747" s="401"/>
      <c r="L747" s="401">
        <v>0</v>
      </c>
      <c r="M747" s="401">
        <v>0</v>
      </c>
      <c r="N747" s="425"/>
      <c r="O747" s="95"/>
      <c r="P747" s="96"/>
      <c r="Q747" s="96"/>
      <c r="R747" s="96"/>
      <c r="S747" s="96"/>
      <c r="T747" s="96"/>
      <c r="U747" s="96"/>
      <c r="V747" s="96"/>
      <c r="W747" s="96"/>
      <c r="X747" s="96"/>
      <c r="Y747" s="96"/>
      <c r="Z747" s="96"/>
      <c r="AA747" s="96"/>
      <c r="AB747" s="96"/>
      <c r="AC747" s="96"/>
      <c r="AD747" s="96"/>
      <c r="AE747" s="96"/>
      <c r="AF747" s="138"/>
      <c r="AG747" s="133"/>
      <c r="AH747" s="100"/>
      <c r="AL747" s="51"/>
      <c r="AM747" s="53"/>
    </row>
    <row r="748" spans="1:39" ht="12.75" customHeight="1">
      <c r="A748" s="629"/>
      <c r="B748" s="631" t="s">
        <v>436</v>
      </c>
      <c r="C748" s="624" t="s">
        <v>1025</v>
      </c>
      <c r="D748" s="624"/>
      <c r="E748" s="398">
        <f aca="true" t="shared" si="87" ref="E748:M748">SUM(E749:E754)</f>
        <v>2040</v>
      </c>
      <c r="F748" s="399"/>
      <c r="G748" s="172"/>
      <c r="H748" s="400">
        <f>H751</f>
        <v>330</v>
      </c>
      <c r="I748" s="401">
        <f t="shared" si="87"/>
        <v>1380</v>
      </c>
      <c r="J748" s="401">
        <f t="shared" si="87"/>
        <v>330</v>
      </c>
      <c r="K748" s="401">
        <f t="shared" si="87"/>
        <v>330</v>
      </c>
      <c r="L748" s="401">
        <f t="shared" si="87"/>
        <v>1179.57547</v>
      </c>
      <c r="M748" s="401">
        <f t="shared" si="87"/>
        <v>1179.57547</v>
      </c>
      <c r="N748" s="634"/>
      <c r="O748" s="83"/>
      <c r="P748" s="84"/>
      <c r="Q748" s="84"/>
      <c r="R748" s="84"/>
      <c r="S748" s="84"/>
      <c r="T748" s="84"/>
      <c r="U748" s="84"/>
      <c r="V748" s="84"/>
      <c r="W748" s="84"/>
      <c r="X748" s="84"/>
      <c r="Y748" s="84"/>
      <c r="Z748" s="84"/>
      <c r="AA748" s="84"/>
      <c r="AB748" s="84"/>
      <c r="AC748" s="84"/>
      <c r="AD748" s="84"/>
      <c r="AE748" s="84"/>
      <c r="AF748" s="85"/>
      <c r="AG748" s="133"/>
      <c r="AH748" s="100"/>
      <c r="AL748" s="51"/>
      <c r="AM748" s="53"/>
    </row>
    <row r="749" spans="1:39" ht="12.75" customHeight="1" hidden="1">
      <c r="A749" s="629"/>
      <c r="B749" s="631"/>
      <c r="C749" s="624" t="s">
        <v>28</v>
      </c>
      <c r="D749" s="624"/>
      <c r="E749" s="398">
        <f>SUM(I749:K749)</f>
        <v>0</v>
      </c>
      <c r="F749" s="399"/>
      <c r="G749" s="172"/>
      <c r="H749" s="400"/>
      <c r="I749" s="401"/>
      <c r="J749" s="401"/>
      <c r="K749" s="401"/>
      <c r="L749" s="401"/>
      <c r="M749" s="401"/>
      <c r="N749" s="634"/>
      <c r="O749" s="83"/>
      <c r="P749" s="84"/>
      <c r="Q749" s="84"/>
      <c r="R749" s="84"/>
      <c r="S749" s="84"/>
      <c r="T749" s="84"/>
      <c r="U749" s="84"/>
      <c r="V749" s="84"/>
      <c r="W749" s="84"/>
      <c r="X749" s="84"/>
      <c r="Y749" s="84"/>
      <c r="Z749" s="84"/>
      <c r="AA749" s="84"/>
      <c r="AB749" s="84"/>
      <c r="AC749" s="84"/>
      <c r="AD749" s="84"/>
      <c r="AE749" s="84"/>
      <c r="AF749" s="85"/>
      <c r="AG749" s="133"/>
      <c r="AH749" s="100"/>
      <c r="AL749" s="51"/>
      <c r="AM749" s="53" t="e">
        <f t="shared" si="79"/>
        <v>#DIV/0!</v>
      </c>
    </row>
    <row r="750" spans="1:39" ht="12.75" customHeight="1">
      <c r="A750" s="629"/>
      <c r="B750" s="631"/>
      <c r="C750" s="624" t="s">
        <v>1026</v>
      </c>
      <c r="D750" s="624"/>
      <c r="E750" s="398"/>
      <c r="F750" s="399"/>
      <c r="G750" s="172"/>
      <c r="H750" s="400">
        <v>0</v>
      </c>
      <c r="I750" s="401">
        <v>0</v>
      </c>
      <c r="J750" s="401"/>
      <c r="K750" s="401"/>
      <c r="L750" s="401">
        <v>0</v>
      </c>
      <c r="M750" s="401">
        <v>0</v>
      </c>
      <c r="N750" s="634"/>
      <c r="O750" s="83"/>
      <c r="P750" s="84"/>
      <c r="Q750" s="84"/>
      <c r="R750" s="84"/>
      <c r="S750" s="84"/>
      <c r="T750" s="84"/>
      <c r="U750" s="84"/>
      <c r="V750" s="84"/>
      <c r="W750" s="84"/>
      <c r="X750" s="84"/>
      <c r="Y750" s="84"/>
      <c r="Z750" s="84"/>
      <c r="AA750" s="84"/>
      <c r="AB750" s="84"/>
      <c r="AC750" s="84"/>
      <c r="AD750" s="84"/>
      <c r="AE750" s="84"/>
      <c r="AF750" s="85"/>
      <c r="AG750" s="133"/>
      <c r="AH750" s="100"/>
      <c r="AL750" s="51"/>
      <c r="AM750" s="53"/>
    </row>
    <row r="751" spans="1:39" ht="12.75" customHeight="1">
      <c r="A751" s="629"/>
      <c r="B751" s="631"/>
      <c r="C751" s="624" t="s">
        <v>1027</v>
      </c>
      <c r="D751" s="624"/>
      <c r="E751" s="398">
        <f>SUM(I751:K751)</f>
        <v>2040</v>
      </c>
      <c r="F751" s="399">
        <v>813</v>
      </c>
      <c r="G751" s="172" t="s">
        <v>1051</v>
      </c>
      <c r="H751" s="400">
        <v>330</v>
      </c>
      <c r="I751" s="401">
        <v>1380</v>
      </c>
      <c r="J751" s="401">
        <v>330</v>
      </c>
      <c r="K751" s="401">
        <v>330</v>
      </c>
      <c r="L751" s="401">
        <v>1179.57547</v>
      </c>
      <c r="M751" s="401">
        <v>1179.57547</v>
      </c>
      <c r="N751" s="634"/>
      <c r="O751" s="83"/>
      <c r="P751" s="84"/>
      <c r="Q751" s="84"/>
      <c r="R751" s="84"/>
      <c r="S751" s="84"/>
      <c r="T751" s="84"/>
      <c r="U751" s="84"/>
      <c r="V751" s="84"/>
      <c r="W751" s="84"/>
      <c r="X751" s="84"/>
      <c r="Y751" s="84"/>
      <c r="Z751" s="84"/>
      <c r="AA751" s="84"/>
      <c r="AB751" s="84"/>
      <c r="AC751" s="84"/>
      <c r="AD751" s="84"/>
      <c r="AE751" s="84"/>
      <c r="AF751" s="85"/>
      <c r="AG751" s="133"/>
      <c r="AH751" s="100"/>
      <c r="AL751" s="51"/>
      <c r="AM751" s="53">
        <f t="shared" si="79"/>
        <v>85.47648333333333</v>
      </c>
    </row>
    <row r="752" spans="1:39" ht="12.75" customHeight="1" hidden="1">
      <c r="A752" s="629"/>
      <c r="B752" s="631"/>
      <c r="C752" s="624" t="s">
        <v>30</v>
      </c>
      <c r="D752" s="624"/>
      <c r="E752" s="398">
        <f>SUM(I752:K752)</f>
        <v>0</v>
      </c>
      <c r="F752" s="399"/>
      <c r="G752" s="172"/>
      <c r="H752" s="400"/>
      <c r="I752" s="401"/>
      <c r="J752" s="401"/>
      <c r="K752" s="401"/>
      <c r="L752" s="401"/>
      <c r="M752" s="401"/>
      <c r="N752" s="634"/>
      <c r="O752" s="83"/>
      <c r="P752" s="84"/>
      <c r="Q752" s="84"/>
      <c r="R752" s="84"/>
      <c r="S752" s="84"/>
      <c r="T752" s="84"/>
      <c r="U752" s="84"/>
      <c r="V752" s="84"/>
      <c r="W752" s="84"/>
      <c r="X752" s="84"/>
      <c r="Y752" s="84"/>
      <c r="Z752" s="84"/>
      <c r="AA752" s="84"/>
      <c r="AB752" s="84"/>
      <c r="AC752" s="84"/>
      <c r="AD752" s="84"/>
      <c r="AE752" s="84"/>
      <c r="AF752" s="85"/>
      <c r="AG752" s="133"/>
      <c r="AH752" s="100"/>
      <c r="AL752" s="51"/>
      <c r="AM752" s="53" t="e">
        <f t="shared" si="79"/>
        <v>#DIV/0!</v>
      </c>
    </row>
    <row r="753" spans="1:39" ht="12.75" customHeight="1" hidden="1">
      <c r="A753" s="629"/>
      <c r="B753" s="631"/>
      <c r="C753" s="624" t="s">
        <v>39</v>
      </c>
      <c r="D753" s="624"/>
      <c r="E753" s="398">
        <f>SUM(I753:K753)</f>
        <v>0</v>
      </c>
      <c r="F753" s="399"/>
      <c r="G753" s="172"/>
      <c r="H753" s="400"/>
      <c r="I753" s="401"/>
      <c r="J753" s="401"/>
      <c r="K753" s="401"/>
      <c r="L753" s="401"/>
      <c r="M753" s="401"/>
      <c r="N753" s="417"/>
      <c r="O753" s="83"/>
      <c r="P753" s="84"/>
      <c r="Q753" s="84"/>
      <c r="R753" s="84"/>
      <c r="S753" s="84"/>
      <c r="T753" s="84"/>
      <c r="U753" s="84"/>
      <c r="V753" s="84"/>
      <c r="W753" s="84"/>
      <c r="X753" s="84"/>
      <c r="Y753" s="84"/>
      <c r="Z753" s="84"/>
      <c r="AA753" s="84"/>
      <c r="AB753" s="84"/>
      <c r="AC753" s="84"/>
      <c r="AD753" s="84"/>
      <c r="AE753" s="84"/>
      <c r="AF753" s="85"/>
      <c r="AG753" s="133"/>
      <c r="AH753" s="100"/>
      <c r="AL753" s="51"/>
      <c r="AM753" s="53" t="e">
        <f t="shared" si="79"/>
        <v>#DIV/0!</v>
      </c>
    </row>
    <row r="754" spans="1:39" ht="12.75" customHeight="1" hidden="1">
      <c r="A754" s="629"/>
      <c r="B754" s="631"/>
      <c r="C754" s="624" t="s">
        <v>40</v>
      </c>
      <c r="D754" s="624"/>
      <c r="E754" s="398">
        <f>SUM(I754:K754)</f>
        <v>0</v>
      </c>
      <c r="F754" s="399"/>
      <c r="G754" s="172"/>
      <c r="H754" s="400"/>
      <c r="I754" s="401"/>
      <c r="J754" s="401"/>
      <c r="K754" s="401"/>
      <c r="L754" s="401"/>
      <c r="M754" s="401"/>
      <c r="N754" s="418"/>
      <c r="O754" s="86"/>
      <c r="P754" s="87"/>
      <c r="Q754" s="87"/>
      <c r="R754" s="87"/>
      <c r="S754" s="87"/>
      <c r="T754" s="87"/>
      <c r="U754" s="87"/>
      <c r="V754" s="87"/>
      <c r="W754" s="87"/>
      <c r="X754" s="87"/>
      <c r="Y754" s="87"/>
      <c r="Z754" s="87"/>
      <c r="AA754" s="87"/>
      <c r="AB754" s="87"/>
      <c r="AC754" s="87"/>
      <c r="AD754" s="87"/>
      <c r="AE754" s="87"/>
      <c r="AF754" s="88"/>
      <c r="AG754" s="133"/>
      <c r="AH754" s="100"/>
      <c r="AL754" s="51"/>
      <c r="AM754" s="53" t="e">
        <f t="shared" si="79"/>
        <v>#DIV/0!</v>
      </c>
    </row>
    <row r="755" spans="1:39" ht="12.75" customHeight="1">
      <c r="A755" s="629"/>
      <c r="B755" s="631"/>
      <c r="C755" s="624" t="s">
        <v>1028</v>
      </c>
      <c r="D755" s="624"/>
      <c r="E755" s="398"/>
      <c r="F755" s="399"/>
      <c r="G755" s="172"/>
      <c r="H755" s="400">
        <v>0</v>
      </c>
      <c r="I755" s="401">
        <v>0</v>
      </c>
      <c r="J755" s="401"/>
      <c r="K755" s="401"/>
      <c r="L755" s="401">
        <v>0</v>
      </c>
      <c r="M755" s="401">
        <v>0</v>
      </c>
      <c r="N755" s="419"/>
      <c r="O755" s="95"/>
      <c r="P755" s="96"/>
      <c r="Q755" s="96"/>
      <c r="R755" s="96"/>
      <c r="S755" s="96"/>
      <c r="T755" s="96"/>
      <c r="U755" s="96"/>
      <c r="V755" s="96"/>
      <c r="W755" s="96"/>
      <c r="X755" s="96"/>
      <c r="Y755" s="96"/>
      <c r="Z755" s="96"/>
      <c r="AA755" s="96"/>
      <c r="AB755" s="96"/>
      <c r="AC755" s="96"/>
      <c r="AD755" s="96"/>
      <c r="AE755" s="96"/>
      <c r="AF755" s="97"/>
      <c r="AG755" s="133"/>
      <c r="AH755" s="100"/>
      <c r="AL755" s="51"/>
      <c r="AM755" s="53"/>
    </row>
    <row r="756" spans="1:39" ht="12.75" customHeight="1">
      <c r="A756" s="629"/>
      <c r="B756" s="631" t="s">
        <v>439</v>
      </c>
      <c r="C756" s="624" t="s">
        <v>1025</v>
      </c>
      <c r="D756" s="624"/>
      <c r="E756" s="398">
        <f aca="true" t="shared" si="88" ref="E756:M756">SUM(E757:E762)</f>
        <v>200</v>
      </c>
      <c r="F756" s="399"/>
      <c r="G756" s="172"/>
      <c r="H756" s="400">
        <f>H759</f>
        <v>200</v>
      </c>
      <c r="I756" s="401">
        <f t="shared" si="88"/>
        <v>200</v>
      </c>
      <c r="J756" s="401">
        <f t="shared" si="88"/>
        <v>0</v>
      </c>
      <c r="K756" s="401">
        <f t="shared" si="88"/>
        <v>0</v>
      </c>
      <c r="L756" s="401">
        <f t="shared" si="88"/>
        <v>200</v>
      </c>
      <c r="M756" s="401">
        <f t="shared" si="88"/>
        <v>200</v>
      </c>
      <c r="N756" s="633"/>
      <c r="O756" s="83"/>
      <c r="P756" s="84"/>
      <c r="Q756" s="84"/>
      <c r="R756" s="84"/>
      <c r="S756" s="84"/>
      <c r="T756" s="84"/>
      <c r="U756" s="84"/>
      <c r="V756" s="84"/>
      <c r="W756" s="84"/>
      <c r="X756" s="84"/>
      <c r="Y756" s="84"/>
      <c r="Z756" s="84"/>
      <c r="AA756" s="84"/>
      <c r="AB756" s="84"/>
      <c r="AC756" s="84"/>
      <c r="AD756" s="84"/>
      <c r="AE756" s="84"/>
      <c r="AF756" s="85"/>
      <c r="AG756" s="133"/>
      <c r="AH756" s="100"/>
      <c r="AL756" s="51"/>
      <c r="AM756" s="53"/>
    </row>
    <row r="757" spans="1:39" ht="12.75" customHeight="1" hidden="1">
      <c r="A757" s="629"/>
      <c r="B757" s="631"/>
      <c r="C757" s="624" t="s">
        <v>28</v>
      </c>
      <c r="D757" s="624"/>
      <c r="E757" s="398">
        <f>SUM(I757:K757)</f>
        <v>0</v>
      </c>
      <c r="F757" s="399"/>
      <c r="G757" s="172"/>
      <c r="H757" s="400"/>
      <c r="I757" s="401"/>
      <c r="J757" s="401"/>
      <c r="K757" s="401"/>
      <c r="L757" s="401"/>
      <c r="M757" s="401"/>
      <c r="N757" s="633"/>
      <c r="O757" s="83"/>
      <c r="P757" s="84"/>
      <c r="Q757" s="84"/>
      <c r="R757" s="84"/>
      <c r="S757" s="84"/>
      <c r="T757" s="84"/>
      <c r="U757" s="84"/>
      <c r="V757" s="84"/>
      <c r="W757" s="84"/>
      <c r="X757" s="84"/>
      <c r="Y757" s="84"/>
      <c r="Z757" s="84"/>
      <c r="AA757" s="84"/>
      <c r="AB757" s="84"/>
      <c r="AC757" s="84"/>
      <c r="AD757" s="84"/>
      <c r="AE757" s="84"/>
      <c r="AF757" s="85"/>
      <c r="AG757" s="133"/>
      <c r="AH757" s="100"/>
      <c r="AL757" s="51"/>
      <c r="AM757" s="53" t="e">
        <f t="shared" si="79"/>
        <v>#DIV/0!</v>
      </c>
    </row>
    <row r="758" spans="1:39" ht="12.75" customHeight="1">
      <c r="A758" s="629"/>
      <c r="B758" s="631"/>
      <c r="C758" s="624" t="s">
        <v>1026</v>
      </c>
      <c r="D758" s="624"/>
      <c r="E758" s="398"/>
      <c r="F758" s="399"/>
      <c r="G758" s="172"/>
      <c r="H758" s="400">
        <v>0</v>
      </c>
      <c r="I758" s="401">
        <v>0</v>
      </c>
      <c r="J758" s="401"/>
      <c r="K758" s="401"/>
      <c r="L758" s="401">
        <v>0</v>
      </c>
      <c r="M758" s="401">
        <v>0</v>
      </c>
      <c r="N758" s="633"/>
      <c r="O758" s="83"/>
      <c r="P758" s="84"/>
      <c r="Q758" s="84"/>
      <c r="R758" s="84"/>
      <c r="S758" s="84"/>
      <c r="T758" s="84"/>
      <c r="U758" s="84"/>
      <c r="V758" s="84"/>
      <c r="W758" s="84"/>
      <c r="X758" s="84"/>
      <c r="Y758" s="84"/>
      <c r="Z758" s="84"/>
      <c r="AA758" s="84"/>
      <c r="AB758" s="84"/>
      <c r="AC758" s="84"/>
      <c r="AD758" s="84"/>
      <c r="AE758" s="84"/>
      <c r="AF758" s="85"/>
      <c r="AG758" s="133"/>
      <c r="AH758" s="100"/>
      <c r="AL758" s="51"/>
      <c r="AM758" s="53"/>
    </row>
    <row r="759" spans="1:39" ht="12.75" customHeight="1">
      <c r="A759" s="629"/>
      <c r="B759" s="631"/>
      <c r="C759" s="624" t="s">
        <v>1027</v>
      </c>
      <c r="D759" s="624"/>
      <c r="E759" s="398">
        <f>SUM(I759:K759)</f>
        <v>200</v>
      </c>
      <c r="F759" s="399">
        <v>847</v>
      </c>
      <c r="G759" s="172" t="s">
        <v>1051</v>
      </c>
      <c r="H759" s="400">
        <v>200</v>
      </c>
      <c r="I759" s="401">
        <v>200</v>
      </c>
      <c r="J759" s="401"/>
      <c r="K759" s="401"/>
      <c r="L759" s="401">
        <v>200</v>
      </c>
      <c r="M759" s="401">
        <v>200</v>
      </c>
      <c r="N759" s="633"/>
      <c r="O759" s="83"/>
      <c r="P759" s="84"/>
      <c r="Q759" s="84"/>
      <c r="R759" s="84"/>
      <c r="S759" s="84"/>
      <c r="T759" s="84"/>
      <c r="U759" s="84"/>
      <c r="V759" s="84"/>
      <c r="W759" s="84"/>
      <c r="X759" s="84"/>
      <c r="Y759" s="84"/>
      <c r="Z759" s="84"/>
      <c r="AA759" s="84"/>
      <c r="AB759" s="84"/>
      <c r="AC759" s="84"/>
      <c r="AD759" s="84"/>
      <c r="AE759" s="84"/>
      <c r="AF759" s="85"/>
      <c r="AG759" s="133"/>
      <c r="AH759" s="100"/>
      <c r="AL759" s="51"/>
      <c r="AM759" s="53">
        <f t="shared" si="79"/>
        <v>100</v>
      </c>
    </row>
    <row r="760" spans="1:39" ht="12.75" customHeight="1" hidden="1">
      <c r="A760" s="629"/>
      <c r="B760" s="631"/>
      <c r="C760" s="624" t="s">
        <v>30</v>
      </c>
      <c r="D760" s="624"/>
      <c r="E760" s="398">
        <f>SUM(I760:K760)</f>
        <v>0</v>
      </c>
      <c r="F760" s="399"/>
      <c r="G760" s="172"/>
      <c r="H760" s="400"/>
      <c r="I760" s="401"/>
      <c r="J760" s="401"/>
      <c r="K760" s="401"/>
      <c r="L760" s="401"/>
      <c r="M760" s="401"/>
      <c r="N760" s="633"/>
      <c r="O760" s="86"/>
      <c r="P760" s="87"/>
      <c r="Q760" s="87"/>
      <c r="R760" s="87"/>
      <c r="S760" s="87"/>
      <c r="T760" s="87"/>
      <c r="U760" s="87"/>
      <c r="V760" s="87"/>
      <c r="W760" s="87"/>
      <c r="X760" s="87"/>
      <c r="Y760" s="87"/>
      <c r="Z760" s="87"/>
      <c r="AA760" s="87"/>
      <c r="AB760" s="87"/>
      <c r="AC760" s="87"/>
      <c r="AD760" s="87"/>
      <c r="AE760" s="87"/>
      <c r="AF760" s="88"/>
      <c r="AG760" s="133"/>
      <c r="AH760" s="100"/>
      <c r="AL760" s="51"/>
      <c r="AM760" s="53" t="e">
        <f t="shared" si="79"/>
        <v>#DIV/0!</v>
      </c>
    </row>
    <row r="761" spans="1:39" ht="12.75" customHeight="1" hidden="1">
      <c r="A761" s="629"/>
      <c r="B761" s="631"/>
      <c r="C761" s="624" t="s">
        <v>39</v>
      </c>
      <c r="D761" s="624"/>
      <c r="E761" s="398">
        <f>SUM(I761:K761)</f>
        <v>0</v>
      </c>
      <c r="F761" s="399"/>
      <c r="G761" s="172"/>
      <c r="H761" s="400"/>
      <c r="I761" s="401"/>
      <c r="J761" s="401"/>
      <c r="K761" s="401"/>
      <c r="L761" s="401"/>
      <c r="M761" s="401"/>
      <c r="N761" s="431"/>
      <c r="O761" s="116"/>
      <c r="P761" s="117"/>
      <c r="Q761" s="117"/>
      <c r="R761" s="117"/>
      <c r="S761" s="117"/>
      <c r="T761" s="117"/>
      <c r="U761" s="117"/>
      <c r="V761" s="117"/>
      <c r="W761" s="117"/>
      <c r="X761" s="117"/>
      <c r="Y761" s="117"/>
      <c r="Z761" s="117"/>
      <c r="AA761" s="117"/>
      <c r="AB761" s="117"/>
      <c r="AC761" s="117"/>
      <c r="AD761" s="117"/>
      <c r="AE761" s="117"/>
      <c r="AF761" s="117"/>
      <c r="AG761" s="136"/>
      <c r="AH761" s="100"/>
      <c r="AL761" s="51"/>
      <c r="AM761" s="53" t="e">
        <f t="shared" si="79"/>
        <v>#DIV/0!</v>
      </c>
    </row>
    <row r="762" spans="1:39" ht="12.75" customHeight="1" hidden="1">
      <c r="A762" s="629"/>
      <c r="B762" s="631"/>
      <c r="C762" s="624" t="s">
        <v>40</v>
      </c>
      <c r="D762" s="624"/>
      <c r="E762" s="398">
        <f>SUM(I762:K762)</f>
        <v>0</v>
      </c>
      <c r="F762" s="399"/>
      <c r="G762" s="172"/>
      <c r="H762" s="400"/>
      <c r="I762" s="401"/>
      <c r="J762" s="401"/>
      <c r="K762" s="401"/>
      <c r="L762" s="401"/>
      <c r="M762" s="401"/>
      <c r="N762" s="432"/>
      <c r="O762" s="115"/>
      <c r="P762" s="126"/>
      <c r="Q762" s="126"/>
      <c r="R762" s="126"/>
      <c r="S762" s="126"/>
      <c r="T762" s="126"/>
      <c r="U762" s="126"/>
      <c r="V762" s="126"/>
      <c r="W762" s="126"/>
      <c r="X762" s="126"/>
      <c r="Y762" s="126"/>
      <c r="Z762" s="126"/>
      <c r="AA762" s="126"/>
      <c r="AB762" s="126"/>
      <c r="AC762" s="126"/>
      <c r="AD762" s="126"/>
      <c r="AE762" s="126"/>
      <c r="AF762" s="126"/>
      <c r="AG762" s="136"/>
      <c r="AH762" s="100"/>
      <c r="AL762" s="51"/>
      <c r="AM762" s="53" t="e">
        <f t="shared" si="79"/>
        <v>#DIV/0!</v>
      </c>
    </row>
    <row r="763" spans="1:39" ht="12.75" customHeight="1">
      <c r="A763" s="629"/>
      <c r="B763" s="631"/>
      <c r="C763" s="624" t="s">
        <v>1028</v>
      </c>
      <c r="D763" s="624"/>
      <c r="E763" s="398"/>
      <c r="F763" s="399"/>
      <c r="G763" s="172"/>
      <c r="H763" s="400">
        <v>0</v>
      </c>
      <c r="I763" s="401">
        <v>0</v>
      </c>
      <c r="J763" s="401"/>
      <c r="K763" s="401"/>
      <c r="L763" s="401">
        <v>0</v>
      </c>
      <c r="M763" s="401">
        <v>0</v>
      </c>
      <c r="N763" s="425"/>
      <c r="O763" s="95"/>
      <c r="P763" s="96"/>
      <c r="Q763" s="96"/>
      <c r="R763" s="96"/>
      <c r="S763" s="96"/>
      <c r="T763" s="96"/>
      <c r="U763" s="96"/>
      <c r="V763" s="96"/>
      <c r="W763" s="96"/>
      <c r="X763" s="96"/>
      <c r="Y763" s="96"/>
      <c r="Z763" s="96"/>
      <c r="AA763" s="96"/>
      <c r="AB763" s="96"/>
      <c r="AC763" s="96"/>
      <c r="AD763" s="96"/>
      <c r="AE763" s="96"/>
      <c r="AF763" s="138"/>
      <c r="AG763" s="133"/>
      <c r="AH763" s="100"/>
      <c r="AL763" s="51"/>
      <c r="AM763" s="53"/>
    </row>
    <row r="764" spans="1:39" ht="12.75" customHeight="1">
      <c r="A764" s="629"/>
      <c r="B764" s="631" t="s">
        <v>444</v>
      </c>
      <c r="C764" s="624" t="s">
        <v>1025</v>
      </c>
      <c r="D764" s="624"/>
      <c r="E764" s="398">
        <f aca="true" t="shared" si="89" ref="E764:M764">SUM(E765:E770)</f>
        <v>190</v>
      </c>
      <c r="F764" s="399"/>
      <c r="G764" s="172"/>
      <c r="H764" s="400">
        <f>H767</f>
        <v>190</v>
      </c>
      <c r="I764" s="401">
        <f t="shared" si="89"/>
        <v>190</v>
      </c>
      <c r="J764" s="401">
        <f t="shared" si="89"/>
        <v>0</v>
      </c>
      <c r="K764" s="401">
        <f t="shared" si="89"/>
        <v>0</v>
      </c>
      <c r="L764" s="401">
        <f t="shared" si="89"/>
        <v>190</v>
      </c>
      <c r="M764" s="401">
        <f t="shared" si="89"/>
        <v>190</v>
      </c>
      <c r="N764" s="634"/>
      <c r="O764" s="83"/>
      <c r="P764" s="84"/>
      <c r="Q764" s="84"/>
      <c r="R764" s="84"/>
      <c r="S764" s="84"/>
      <c r="T764" s="84"/>
      <c r="U764" s="84"/>
      <c r="V764" s="84"/>
      <c r="W764" s="84"/>
      <c r="X764" s="84"/>
      <c r="Y764" s="84"/>
      <c r="Z764" s="84"/>
      <c r="AA764" s="84"/>
      <c r="AB764" s="84"/>
      <c r="AC764" s="84"/>
      <c r="AD764" s="84"/>
      <c r="AE764" s="84"/>
      <c r="AF764" s="85"/>
      <c r="AG764" s="133"/>
      <c r="AH764" s="100"/>
      <c r="AL764" s="51"/>
      <c r="AM764" s="53"/>
    </row>
    <row r="765" spans="1:39" ht="12.75" customHeight="1" hidden="1">
      <c r="A765" s="629"/>
      <c r="B765" s="631"/>
      <c r="C765" s="624" t="s">
        <v>28</v>
      </c>
      <c r="D765" s="624"/>
      <c r="E765" s="398">
        <f>SUM(I765:K765)</f>
        <v>0</v>
      </c>
      <c r="F765" s="399"/>
      <c r="G765" s="172"/>
      <c r="H765" s="400"/>
      <c r="I765" s="401"/>
      <c r="J765" s="401"/>
      <c r="K765" s="401"/>
      <c r="L765" s="401"/>
      <c r="M765" s="401"/>
      <c r="N765" s="634"/>
      <c r="O765" s="83"/>
      <c r="P765" s="84"/>
      <c r="Q765" s="84"/>
      <c r="R765" s="84"/>
      <c r="S765" s="84"/>
      <c r="T765" s="84"/>
      <c r="U765" s="84"/>
      <c r="V765" s="84"/>
      <c r="W765" s="84"/>
      <c r="X765" s="84"/>
      <c r="Y765" s="84"/>
      <c r="Z765" s="84"/>
      <c r="AA765" s="84"/>
      <c r="AB765" s="84"/>
      <c r="AC765" s="84"/>
      <c r="AD765" s="84"/>
      <c r="AE765" s="84"/>
      <c r="AF765" s="85"/>
      <c r="AG765" s="133"/>
      <c r="AH765" s="100"/>
      <c r="AL765" s="51"/>
      <c r="AM765" s="53" t="e">
        <f t="shared" si="79"/>
        <v>#DIV/0!</v>
      </c>
    </row>
    <row r="766" spans="1:39" ht="12.75" customHeight="1">
      <c r="A766" s="629"/>
      <c r="B766" s="631"/>
      <c r="C766" s="624" t="s">
        <v>1026</v>
      </c>
      <c r="D766" s="624"/>
      <c r="E766" s="398"/>
      <c r="F766" s="399"/>
      <c r="G766" s="172"/>
      <c r="H766" s="400">
        <v>0</v>
      </c>
      <c r="I766" s="401">
        <v>0</v>
      </c>
      <c r="J766" s="401"/>
      <c r="K766" s="401"/>
      <c r="L766" s="401">
        <v>0</v>
      </c>
      <c r="M766" s="401">
        <v>0</v>
      </c>
      <c r="N766" s="634"/>
      <c r="O766" s="83"/>
      <c r="P766" s="84"/>
      <c r="Q766" s="84"/>
      <c r="R766" s="84"/>
      <c r="S766" s="84"/>
      <c r="T766" s="84"/>
      <c r="U766" s="84"/>
      <c r="V766" s="84"/>
      <c r="W766" s="84"/>
      <c r="X766" s="84"/>
      <c r="Y766" s="84"/>
      <c r="Z766" s="84"/>
      <c r="AA766" s="84"/>
      <c r="AB766" s="84"/>
      <c r="AC766" s="84"/>
      <c r="AD766" s="84"/>
      <c r="AE766" s="84"/>
      <c r="AF766" s="85"/>
      <c r="AG766" s="133"/>
      <c r="AH766" s="100"/>
      <c r="AL766" s="51"/>
      <c r="AM766" s="53"/>
    </row>
    <row r="767" spans="1:39" ht="17.25" customHeight="1">
      <c r="A767" s="629"/>
      <c r="B767" s="631"/>
      <c r="C767" s="624" t="s">
        <v>1027</v>
      </c>
      <c r="D767" s="624"/>
      <c r="E767" s="398">
        <f>SUM(I767:K767)</f>
        <v>190</v>
      </c>
      <c r="F767" s="399">
        <v>813</v>
      </c>
      <c r="G767" s="172" t="s">
        <v>1051</v>
      </c>
      <c r="H767" s="400">
        <v>190</v>
      </c>
      <c r="I767" s="401">
        <v>190</v>
      </c>
      <c r="J767" s="401"/>
      <c r="K767" s="401"/>
      <c r="L767" s="401">
        <v>190</v>
      </c>
      <c r="M767" s="401">
        <v>190</v>
      </c>
      <c r="N767" s="634"/>
      <c r="O767" s="83"/>
      <c r="P767" s="84"/>
      <c r="Q767" s="84"/>
      <c r="R767" s="84"/>
      <c r="S767" s="84"/>
      <c r="T767" s="84"/>
      <c r="U767" s="84"/>
      <c r="V767" s="84"/>
      <c r="W767" s="84"/>
      <c r="X767" s="84"/>
      <c r="Y767" s="84"/>
      <c r="Z767" s="84"/>
      <c r="AA767" s="84"/>
      <c r="AB767" s="84"/>
      <c r="AC767" s="84"/>
      <c r="AD767" s="84"/>
      <c r="AE767" s="84"/>
      <c r="AF767" s="85"/>
      <c r="AG767" s="133"/>
      <c r="AH767" s="100"/>
      <c r="AL767" s="51"/>
      <c r="AM767" s="53">
        <f t="shared" si="79"/>
        <v>100</v>
      </c>
    </row>
    <row r="768" spans="1:39" ht="12.75" customHeight="1" hidden="1">
      <c r="A768" s="629"/>
      <c r="B768" s="631"/>
      <c r="C768" s="624" t="s">
        <v>30</v>
      </c>
      <c r="D768" s="624"/>
      <c r="E768" s="398">
        <f>SUM(I768:K768)</f>
        <v>0</v>
      </c>
      <c r="F768" s="399"/>
      <c r="G768" s="172"/>
      <c r="H768" s="400"/>
      <c r="I768" s="401"/>
      <c r="J768" s="401"/>
      <c r="K768" s="401"/>
      <c r="L768" s="401"/>
      <c r="M768" s="401"/>
      <c r="N768" s="634"/>
      <c r="O768" s="83"/>
      <c r="P768" s="84"/>
      <c r="Q768" s="84"/>
      <c r="R768" s="84"/>
      <c r="S768" s="84"/>
      <c r="T768" s="84"/>
      <c r="U768" s="84"/>
      <c r="V768" s="84"/>
      <c r="W768" s="84"/>
      <c r="X768" s="84"/>
      <c r="Y768" s="84"/>
      <c r="Z768" s="84"/>
      <c r="AA768" s="84"/>
      <c r="AB768" s="84"/>
      <c r="AC768" s="84"/>
      <c r="AD768" s="84"/>
      <c r="AE768" s="84"/>
      <c r="AF768" s="85"/>
      <c r="AG768" s="133"/>
      <c r="AH768" s="100"/>
      <c r="AL768" s="51"/>
      <c r="AM768" s="53" t="e">
        <f t="shared" si="79"/>
        <v>#DIV/0!</v>
      </c>
    </row>
    <row r="769" spans="1:39" ht="12.75" customHeight="1" hidden="1">
      <c r="A769" s="629"/>
      <c r="B769" s="631"/>
      <c r="C769" s="624" t="s">
        <v>39</v>
      </c>
      <c r="D769" s="624"/>
      <c r="E769" s="398">
        <f>SUM(I769:K769)</f>
        <v>0</v>
      </c>
      <c r="F769" s="399"/>
      <c r="G769" s="172"/>
      <c r="H769" s="400"/>
      <c r="I769" s="401"/>
      <c r="J769" s="401"/>
      <c r="K769" s="401"/>
      <c r="L769" s="401"/>
      <c r="M769" s="401"/>
      <c r="N769" s="417"/>
      <c r="O769" s="83"/>
      <c r="P769" s="84"/>
      <c r="Q769" s="84"/>
      <c r="R769" s="84"/>
      <c r="S769" s="84"/>
      <c r="T769" s="84"/>
      <c r="U769" s="84"/>
      <c r="V769" s="84"/>
      <c r="W769" s="84"/>
      <c r="X769" s="84"/>
      <c r="Y769" s="84"/>
      <c r="Z769" s="84"/>
      <c r="AA769" s="84"/>
      <c r="AB769" s="84"/>
      <c r="AC769" s="84"/>
      <c r="AD769" s="84"/>
      <c r="AE769" s="84"/>
      <c r="AF769" s="85"/>
      <c r="AG769" s="133"/>
      <c r="AH769" s="100"/>
      <c r="AL769" s="51"/>
      <c r="AM769" s="53" t="e">
        <f aca="true" t="shared" si="90" ref="AM769:AM849">(M769/I769)*100</f>
        <v>#DIV/0!</v>
      </c>
    </row>
    <row r="770" spans="1:39" ht="12.75" customHeight="1" hidden="1">
      <c r="A770" s="629"/>
      <c r="B770" s="631"/>
      <c r="C770" s="624" t="s">
        <v>40</v>
      </c>
      <c r="D770" s="624"/>
      <c r="E770" s="398">
        <f>SUM(I770:K770)</f>
        <v>0</v>
      </c>
      <c r="F770" s="399"/>
      <c r="G770" s="172"/>
      <c r="H770" s="400"/>
      <c r="I770" s="401"/>
      <c r="J770" s="401"/>
      <c r="K770" s="401"/>
      <c r="L770" s="401"/>
      <c r="M770" s="401"/>
      <c r="N770" s="418"/>
      <c r="O770" s="86"/>
      <c r="P770" s="87"/>
      <c r="Q770" s="87"/>
      <c r="R770" s="87"/>
      <c r="S770" s="87"/>
      <c r="T770" s="87"/>
      <c r="U770" s="87"/>
      <c r="V770" s="87"/>
      <c r="W770" s="87"/>
      <c r="X770" s="87"/>
      <c r="Y770" s="87"/>
      <c r="Z770" s="87"/>
      <c r="AA770" s="87"/>
      <c r="AB770" s="87"/>
      <c r="AC770" s="87"/>
      <c r="AD770" s="87"/>
      <c r="AE770" s="87"/>
      <c r="AF770" s="88"/>
      <c r="AG770" s="133"/>
      <c r="AH770" s="100"/>
      <c r="AL770" s="51"/>
      <c r="AM770" s="53" t="e">
        <f t="shared" si="90"/>
        <v>#DIV/0!</v>
      </c>
    </row>
    <row r="771" spans="1:39" ht="17.25" customHeight="1">
      <c r="A771" s="629"/>
      <c r="B771" s="631"/>
      <c r="C771" s="624" t="s">
        <v>1028</v>
      </c>
      <c r="D771" s="624"/>
      <c r="E771" s="398"/>
      <c r="F771" s="399"/>
      <c r="G771" s="172"/>
      <c r="H771" s="400">
        <v>0</v>
      </c>
      <c r="I771" s="401">
        <v>0</v>
      </c>
      <c r="J771" s="401"/>
      <c r="K771" s="401"/>
      <c r="L771" s="401">
        <v>0</v>
      </c>
      <c r="M771" s="401">
        <v>0</v>
      </c>
      <c r="N771" s="425"/>
      <c r="O771" s="95"/>
      <c r="P771" s="96"/>
      <c r="Q771" s="96"/>
      <c r="R771" s="96"/>
      <c r="S771" s="96"/>
      <c r="T771" s="96"/>
      <c r="U771" s="96"/>
      <c r="V771" s="96"/>
      <c r="W771" s="96"/>
      <c r="X771" s="96"/>
      <c r="Y771" s="96"/>
      <c r="Z771" s="96"/>
      <c r="AA771" s="96"/>
      <c r="AB771" s="96"/>
      <c r="AC771" s="96"/>
      <c r="AD771" s="96"/>
      <c r="AE771" s="96"/>
      <c r="AF771" s="97"/>
      <c r="AG771" s="133"/>
      <c r="AH771" s="100"/>
      <c r="AL771" s="51"/>
      <c r="AM771" s="53"/>
    </row>
    <row r="772" spans="1:39" ht="12.75" customHeight="1">
      <c r="A772" s="420"/>
      <c r="B772" s="630" t="s">
        <v>883</v>
      </c>
      <c r="C772" s="626" t="s">
        <v>1025</v>
      </c>
      <c r="D772" s="626"/>
      <c r="E772" s="398">
        <f aca="true" t="shared" si="91" ref="E772:M772">SUM(E773:E778)</f>
        <v>750</v>
      </c>
      <c r="F772" s="399"/>
      <c r="G772" s="172"/>
      <c r="H772" s="403">
        <f>H775</f>
        <v>750</v>
      </c>
      <c r="I772" s="404">
        <f t="shared" si="91"/>
        <v>750</v>
      </c>
      <c r="J772" s="404">
        <f t="shared" si="91"/>
        <v>0</v>
      </c>
      <c r="K772" s="404">
        <f t="shared" si="91"/>
        <v>0</v>
      </c>
      <c r="L772" s="404">
        <f t="shared" si="91"/>
        <v>709.8316</v>
      </c>
      <c r="M772" s="404">
        <f t="shared" si="91"/>
        <v>709.8316</v>
      </c>
      <c r="N772" s="455"/>
      <c r="O772" s="83"/>
      <c r="P772" s="84"/>
      <c r="Q772" s="84"/>
      <c r="R772" s="84"/>
      <c r="S772" s="84"/>
      <c r="T772" s="84"/>
      <c r="U772" s="84"/>
      <c r="V772" s="84"/>
      <c r="W772" s="84"/>
      <c r="X772" s="84"/>
      <c r="Y772" s="84"/>
      <c r="Z772" s="84"/>
      <c r="AA772" s="84"/>
      <c r="AB772" s="84"/>
      <c r="AC772" s="84"/>
      <c r="AD772" s="84"/>
      <c r="AE772" s="84"/>
      <c r="AF772" s="85"/>
      <c r="AG772" s="133"/>
      <c r="AH772" s="100"/>
      <c r="AL772" s="51"/>
      <c r="AM772" s="53"/>
    </row>
    <row r="773" spans="1:39" ht="12.75" customHeight="1" hidden="1">
      <c r="A773" s="420"/>
      <c r="B773" s="630"/>
      <c r="C773" s="626" t="s">
        <v>28</v>
      </c>
      <c r="D773" s="626"/>
      <c r="E773" s="398">
        <f>SUM(I773:K773)</f>
        <v>0</v>
      </c>
      <c r="F773" s="399"/>
      <c r="G773" s="172"/>
      <c r="H773" s="403"/>
      <c r="I773" s="404">
        <f>I784+I792</f>
        <v>0</v>
      </c>
      <c r="J773" s="404">
        <f>J784+J792</f>
        <v>0</v>
      </c>
      <c r="K773" s="404">
        <f>K784+K792</f>
        <v>0</v>
      </c>
      <c r="L773" s="404">
        <f>L784+L792</f>
        <v>0</v>
      </c>
      <c r="M773" s="404">
        <f>M784+M792</f>
        <v>0</v>
      </c>
      <c r="N773" s="455"/>
      <c r="O773" s="83"/>
      <c r="P773" s="84"/>
      <c r="Q773" s="84"/>
      <c r="R773" s="84"/>
      <c r="S773" s="84"/>
      <c r="T773" s="84"/>
      <c r="U773" s="84"/>
      <c r="V773" s="84"/>
      <c r="W773" s="84"/>
      <c r="X773" s="84"/>
      <c r="Y773" s="84"/>
      <c r="Z773" s="84"/>
      <c r="AA773" s="84"/>
      <c r="AB773" s="84"/>
      <c r="AC773" s="84"/>
      <c r="AD773" s="84"/>
      <c r="AE773" s="84"/>
      <c r="AF773" s="85"/>
      <c r="AG773" s="133"/>
      <c r="AH773" s="100"/>
      <c r="AL773" s="51"/>
      <c r="AM773" s="53" t="e">
        <f t="shared" si="90"/>
        <v>#DIV/0!</v>
      </c>
    </row>
    <row r="774" spans="1:39" ht="12.75" customHeight="1">
      <c r="A774" s="420"/>
      <c r="B774" s="630"/>
      <c r="C774" s="626" t="s">
        <v>1026</v>
      </c>
      <c r="D774" s="626"/>
      <c r="E774" s="398"/>
      <c r="F774" s="399"/>
      <c r="G774" s="172"/>
      <c r="H774" s="403">
        <v>0</v>
      </c>
      <c r="I774" s="404">
        <v>0</v>
      </c>
      <c r="J774" s="404"/>
      <c r="K774" s="404"/>
      <c r="L774" s="404">
        <v>0</v>
      </c>
      <c r="M774" s="404">
        <v>0</v>
      </c>
      <c r="N774" s="455"/>
      <c r="O774" s="83"/>
      <c r="P774" s="84"/>
      <c r="Q774" s="84"/>
      <c r="R774" s="84"/>
      <c r="S774" s="84"/>
      <c r="T774" s="84"/>
      <c r="U774" s="84"/>
      <c r="V774" s="84"/>
      <c r="W774" s="84"/>
      <c r="X774" s="84"/>
      <c r="Y774" s="84"/>
      <c r="Z774" s="84"/>
      <c r="AA774" s="84"/>
      <c r="AB774" s="84"/>
      <c r="AC774" s="84"/>
      <c r="AD774" s="84"/>
      <c r="AE774" s="84"/>
      <c r="AF774" s="85"/>
      <c r="AG774" s="133"/>
      <c r="AH774" s="100"/>
      <c r="AL774" s="51"/>
      <c r="AM774" s="53"/>
    </row>
    <row r="775" spans="1:39" ht="12.75" customHeight="1">
      <c r="A775" s="420"/>
      <c r="B775" s="630"/>
      <c r="C775" s="626" t="s">
        <v>1027</v>
      </c>
      <c r="D775" s="626"/>
      <c r="E775" s="398">
        <f>SUM(I775:K775)</f>
        <v>750</v>
      </c>
      <c r="F775" s="399"/>
      <c r="G775" s="172"/>
      <c r="H775" s="403">
        <f aca="true" t="shared" si="92" ref="H775:M775">H786+H794</f>
        <v>750</v>
      </c>
      <c r="I775" s="404">
        <f t="shared" si="92"/>
        <v>750</v>
      </c>
      <c r="J775" s="404">
        <f t="shared" si="92"/>
        <v>0</v>
      </c>
      <c r="K775" s="404">
        <f t="shared" si="92"/>
        <v>0</v>
      </c>
      <c r="L775" s="404">
        <f t="shared" si="92"/>
        <v>709.8316</v>
      </c>
      <c r="M775" s="404">
        <f t="shared" si="92"/>
        <v>709.8316</v>
      </c>
      <c r="N775" s="455"/>
      <c r="O775" s="83"/>
      <c r="P775" s="84"/>
      <c r="Q775" s="84"/>
      <c r="R775" s="84"/>
      <c r="S775" s="84"/>
      <c r="T775" s="84"/>
      <c r="U775" s="84"/>
      <c r="V775" s="84"/>
      <c r="W775" s="84"/>
      <c r="X775" s="84"/>
      <c r="Y775" s="84"/>
      <c r="Z775" s="84"/>
      <c r="AA775" s="84"/>
      <c r="AB775" s="84"/>
      <c r="AC775" s="84"/>
      <c r="AD775" s="84"/>
      <c r="AE775" s="84"/>
      <c r="AF775" s="85"/>
      <c r="AG775" s="133"/>
      <c r="AH775" s="100"/>
      <c r="AL775" s="51"/>
      <c r="AM775" s="53">
        <f t="shared" si="90"/>
        <v>94.64421333333333</v>
      </c>
    </row>
    <row r="776" spans="1:39" ht="12.75" customHeight="1" hidden="1">
      <c r="A776" s="420"/>
      <c r="B776" s="630"/>
      <c r="C776" s="626" t="s">
        <v>30</v>
      </c>
      <c r="D776" s="626"/>
      <c r="E776" s="398">
        <f>SUM(I776:K776)</f>
        <v>0</v>
      </c>
      <c r="F776" s="399"/>
      <c r="G776" s="172"/>
      <c r="H776" s="403"/>
      <c r="I776" s="404">
        <f>I787+I795</f>
        <v>0</v>
      </c>
      <c r="J776" s="404">
        <f>J787+J795</f>
        <v>0</v>
      </c>
      <c r="K776" s="404">
        <f>K787+K795</f>
        <v>0</v>
      </c>
      <c r="L776" s="404">
        <f>L787+L795</f>
        <v>0</v>
      </c>
      <c r="M776" s="404">
        <f>M787+M795</f>
        <v>0</v>
      </c>
      <c r="N776" s="456"/>
      <c r="O776" s="86"/>
      <c r="P776" s="87"/>
      <c r="Q776" s="87"/>
      <c r="R776" s="87"/>
      <c r="S776" s="87"/>
      <c r="T776" s="87"/>
      <c r="U776" s="87"/>
      <c r="V776" s="87"/>
      <c r="W776" s="87"/>
      <c r="X776" s="87"/>
      <c r="Y776" s="87"/>
      <c r="Z776" s="87"/>
      <c r="AA776" s="87"/>
      <c r="AB776" s="87"/>
      <c r="AC776" s="87"/>
      <c r="AD776" s="87"/>
      <c r="AE776" s="87"/>
      <c r="AF776" s="88"/>
      <c r="AG776" s="133"/>
      <c r="AH776" s="100"/>
      <c r="AL776" s="51"/>
      <c r="AM776" s="53" t="e">
        <f t="shared" si="90"/>
        <v>#DIV/0!</v>
      </c>
    </row>
    <row r="777" spans="1:39" ht="12.75" customHeight="1" hidden="1">
      <c r="A777" s="420"/>
      <c r="B777" s="630"/>
      <c r="C777" s="626" t="s">
        <v>39</v>
      </c>
      <c r="D777" s="626"/>
      <c r="E777" s="398">
        <f>SUM(I777:K777)</f>
        <v>0</v>
      </c>
      <c r="F777" s="399"/>
      <c r="G777" s="172"/>
      <c r="H777" s="403"/>
      <c r="I777" s="401">
        <f>I788+I796</f>
        <v>0</v>
      </c>
      <c r="J777" s="401"/>
      <c r="K777" s="401"/>
      <c r="L777" s="401"/>
      <c r="M777" s="401"/>
      <c r="N777" s="431"/>
      <c r="O777" s="116"/>
      <c r="P777" s="117"/>
      <c r="Q777" s="117"/>
      <c r="R777" s="117"/>
      <c r="S777" s="117"/>
      <c r="T777" s="117"/>
      <c r="U777" s="117"/>
      <c r="V777" s="117"/>
      <c r="W777" s="117"/>
      <c r="X777" s="117"/>
      <c r="Y777" s="117"/>
      <c r="Z777" s="117"/>
      <c r="AA777" s="117"/>
      <c r="AB777" s="117"/>
      <c r="AC777" s="117"/>
      <c r="AD777" s="117"/>
      <c r="AE777" s="117"/>
      <c r="AF777" s="117"/>
      <c r="AG777" s="136"/>
      <c r="AH777" s="100"/>
      <c r="AL777" s="51"/>
      <c r="AM777" s="53" t="e">
        <f t="shared" si="90"/>
        <v>#DIV/0!</v>
      </c>
    </row>
    <row r="778" spans="1:39" ht="12.75" customHeight="1" hidden="1">
      <c r="A778" s="420"/>
      <c r="B778" s="630"/>
      <c r="C778" s="626" t="s">
        <v>40</v>
      </c>
      <c r="D778" s="626"/>
      <c r="E778" s="398">
        <f>SUM(I778:K778)</f>
        <v>0</v>
      </c>
      <c r="F778" s="399"/>
      <c r="G778" s="172"/>
      <c r="H778" s="403"/>
      <c r="I778" s="401">
        <f>I789+I797</f>
        <v>0</v>
      </c>
      <c r="J778" s="401"/>
      <c r="K778" s="401"/>
      <c r="L778" s="401"/>
      <c r="M778" s="401"/>
      <c r="N778" s="432"/>
      <c r="O778" s="115"/>
      <c r="P778" s="126"/>
      <c r="Q778" s="126"/>
      <c r="R778" s="126"/>
      <c r="S778" s="126"/>
      <c r="T778" s="126"/>
      <c r="U778" s="126"/>
      <c r="V778" s="126"/>
      <c r="W778" s="126"/>
      <c r="X778" s="126"/>
      <c r="Y778" s="126"/>
      <c r="Z778" s="126"/>
      <c r="AA778" s="126"/>
      <c r="AB778" s="126"/>
      <c r="AC778" s="126"/>
      <c r="AD778" s="126"/>
      <c r="AE778" s="126"/>
      <c r="AF778" s="126"/>
      <c r="AG778" s="136"/>
      <c r="AH778" s="100"/>
      <c r="AL778" s="51"/>
      <c r="AM778" s="53" t="e">
        <f t="shared" si="90"/>
        <v>#DIV/0!</v>
      </c>
    </row>
    <row r="779" spans="1:39" ht="12.75" customHeight="1">
      <c r="A779" s="420"/>
      <c r="B779" s="630"/>
      <c r="C779" s="626" t="s">
        <v>1028</v>
      </c>
      <c r="D779" s="626"/>
      <c r="E779" s="398"/>
      <c r="F779" s="399"/>
      <c r="G779" s="172"/>
      <c r="H779" s="403">
        <v>0</v>
      </c>
      <c r="I779" s="404">
        <v>0</v>
      </c>
      <c r="J779" s="404"/>
      <c r="K779" s="404"/>
      <c r="L779" s="404">
        <v>0</v>
      </c>
      <c r="M779" s="404">
        <v>0</v>
      </c>
      <c r="N779" s="425"/>
      <c r="O779" s="95"/>
      <c r="P779" s="96"/>
      <c r="Q779" s="96"/>
      <c r="R779" s="96"/>
      <c r="S779" s="96"/>
      <c r="T779" s="96"/>
      <c r="U779" s="96"/>
      <c r="V779" s="96"/>
      <c r="W779" s="96"/>
      <c r="X779" s="96"/>
      <c r="Y779" s="96"/>
      <c r="Z779" s="96"/>
      <c r="AA779" s="96"/>
      <c r="AB779" s="96"/>
      <c r="AC779" s="96"/>
      <c r="AD779" s="96"/>
      <c r="AE779" s="96"/>
      <c r="AF779" s="138"/>
      <c r="AG779" s="133"/>
      <c r="AH779" s="100"/>
      <c r="AL779" s="51"/>
      <c r="AM779" s="53"/>
    </row>
    <row r="780" spans="1:39" ht="21.75" customHeight="1">
      <c r="A780" s="420"/>
      <c r="B780" s="630"/>
      <c r="C780" s="626" t="s">
        <v>1029</v>
      </c>
      <c r="D780" s="626"/>
      <c r="E780" s="398"/>
      <c r="F780" s="399"/>
      <c r="G780" s="172"/>
      <c r="H780" s="403">
        <v>0</v>
      </c>
      <c r="I780" s="404">
        <v>0</v>
      </c>
      <c r="J780" s="404"/>
      <c r="K780" s="404"/>
      <c r="L780" s="404">
        <v>0</v>
      </c>
      <c r="M780" s="404">
        <v>0</v>
      </c>
      <c r="N780" s="425"/>
      <c r="O780" s="95"/>
      <c r="P780" s="96"/>
      <c r="Q780" s="96"/>
      <c r="R780" s="96"/>
      <c r="S780" s="96"/>
      <c r="T780" s="96"/>
      <c r="U780" s="96"/>
      <c r="V780" s="96"/>
      <c r="W780" s="96"/>
      <c r="X780" s="96"/>
      <c r="Y780" s="96"/>
      <c r="Z780" s="96"/>
      <c r="AA780" s="96"/>
      <c r="AB780" s="96"/>
      <c r="AC780" s="96"/>
      <c r="AD780" s="96"/>
      <c r="AE780" s="96"/>
      <c r="AF780" s="138"/>
      <c r="AG780" s="133"/>
      <c r="AH780" s="100"/>
      <c r="AL780" s="51"/>
      <c r="AM780" s="53"/>
    </row>
    <row r="781" spans="1:39" ht="12.75" customHeight="1">
      <c r="A781" s="420"/>
      <c r="B781" s="630"/>
      <c r="C781" s="626" t="s">
        <v>1030</v>
      </c>
      <c r="D781" s="626"/>
      <c r="E781" s="398"/>
      <c r="F781" s="399"/>
      <c r="G781" s="172"/>
      <c r="H781" s="403">
        <v>0</v>
      </c>
      <c r="I781" s="404">
        <v>0</v>
      </c>
      <c r="J781" s="404"/>
      <c r="K781" s="404"/>
      <c r="L781" s="404">
        <v>0</v>
      </c>
      <c r="M781" s="404">
        <v>0</v>
      </c>
      <c r="N781" s="425"/>
      <c r="O781" s="95"/>
      <c r="P781" s="96"/>
      <c r="Q781" s="96"/>
      <c r="R781" s="96"/>
      <c r="S781" s="96"/>
      <c r="T781" s="96"/>
      <c r="U781" s="96"/>
      <c r="V781" s="96"/>
      <c r="W781" s="96"/>
      <c r="X781" s="96"/>
      <c r="Y781" s="96"/>
      <c r="Z781" s="96"/>
      <c r="AA781" s="96"/>
      <c r="AB781" s="96"/>
      <c r="AC781" s="96"/>
      <c r="AD781" s="96"/>
      <c r="AE781" s="96"/>
      <c r="AF781" s="138"/>
      <c r="AG781" s="133"/>
      <c r="AH781" s="100"/>
      <c r="AL781" s="51"/>
      <c r="AM781" s="53"/>
    </row>
    <row r="782" spans="1:39" ht="12.75" customHeight="1">
      <c r="A782" s="420"/>
      <c r="B782" s="630"/>
      <c r="C782" s="626" t="s">
        <v>1031</v>
      </c>
      <c r="D782" s="626"/>
      <c r="E782" s="398"/>
      <c r="F782" s="399"/>
      <c r="G782" s="172"/>
      <c r="H782" s="403">
        <v>0</v>
      </c>
      <c r="I782" s="404">
        <v>0</v>
      </c>
      <c r="J782" s="404"/>
      <c r="K782" s="404"/>
      <c r="L782" s="404">
        <v>0</v>
      </c>
      <c r="M782" s="404">
        <v>0</v>
      </c>
      <c r="N782" s="425"/>
      <c r="O782" s="95"/>
      <c r="P782" s="96"/>
      <c r="Q782" s="96"/>
      <c r="R782" s="96"/>
      <c r="S782" s="96"/>
      <c r="T782" s="96"/>
      <c r="U782" s="96"/>
      <c r="V782" s="96"/>
      <c r="W782" s="96"/>
      <c r="X782" s="96"/>
      <c r="Y782" s="96"/>
      <c r="Z782" s="96"/>
      <c r="AA782" s="96"/>
      <c r="AB782" s="96"/>
      <c r="AC782" s="96"/>
      <c r="AD782" s="96"/>
      <c r="AE782" s="96"/>
      <c r="AF782" s="138"/>
      <c r="AG782" s="133"/>
      <c r="AH782" s="100"/>
      <c r="AL782" s="51"/>
      <c r="AM782" s="53"/>
    </row>
    <row r="783" spans="1:39" ht="12.75" customHeight="1">
      <c r="A783" s="629"/>
      <c r="B783" s="631" t="s">
        <v>449</v>
      </c>
      <c r="C783" s="624" t="s">
        <v>1025</v>
      </c>
      <c r="D783" s="624"/>
      <c r="E783" s="398">
        <f aca="true" t="shared" si="93" ref="E783:M783">SUM(E784:E789)</f>
        <v>0</v>
      </c>
      <c r="F783" s="399"/>
      <c r="G783" s="172"/>
      <c r="H783" s="400">
        <f>H786</f>
        <v>250</v>
      </c>
      <c r="I783" s="401">
        <f t="shared" si="93"/>
        <v>0</v>
      </c>
      <c r="J783" s="401">
        <f t="shared" si="93"/>
        <v>0</v>
      </c>
      <c r="K783" s="401">
        <f t="shared" si="93"/>
        <v>0</v>
      </c>
      <c r="L783" s="401">
        <f t="shared" si="93"/>
        <v>0</v>
      </c>
      <c r="M783" s="401">
        <f t="shared" si="93"/>
        <v>0</v>
      </c>
      <c r="N783" s="633"/>
      <c r="O783" s="83"/>
      <c r="P783" s="84"/>
      <c r="Q783" s="84"/>
      <c r="R783" s="84"/>
      <c r="S783" s="84"/>
      <c r="T783" s="84"/>
      <c r="U783" s="84"/>
      <c r="V783" s="84"/>
      <c r="W783" s="84"/>
      <c r="X783" s="84"/>
      <c r="Y783" s="84"/>
      <c r="Z783" s="84"/>
      <c r="AA783" s="84"/>
      <c r="AB783" s="84"/>
      <c r="AC783" s="84"/>
      <c r="AD783" s="84"/>
      <c r="AE783" s="84"/>
      <c r="AF783" s="85"/>
      <c r="AG783" s="133"/>
      <c r="AH783" s="100"/>
      <c r="AL783" s="51"/>
      <c r="AM783" s="53"/>
    </row>
    <row r="784" spans="1:39" ht="12.75" customHeight="1" hidden="1">
      <c r="A784" s="629"/>
      <c r="B784" s="631"/>
      <c r="C784" s="624" t="s">
        <v>28</v>
      </c>
      <c r="D784" s="624"/>
      <c r="E784" s="398">
        <f>SUM(I784:K784)</f>
        <v>0</v>
      </c>
      <c r="F784" s="399"/>
      <c r="G784" s="172"/>
      <c r="H784" s="400"/>
      <c r="I784" s="401"/>
      <c r="J784" s="401"/>
      <c r="K784" s="401"/>
      <c r="L784" s="401"/>
      <c r="M784" s="401"/>
      <c r="N784" s="633"/>
      <c r="O784" s="83"/>
      <c r="P784" s="84"/>
      <c r="Q784" s="84"/>
      <c r="R784" s="84"/>
      <c r="S784" s="84"/>
      <c r="T784" s="84"/>
      <c r="U784" s="84"/>
      <c r="V784" s="84"/>
      <c r="W784" s="84"/>
      <c r="X784" s="84"/>
      <c r="Y784" s="84"/>
      <c r="Z784" s="84"/>
      <c r="AA784" s="84"/>
      <c r="AB784" s="84"/>
      <c r="AC784" s="84"/>
      <c r="AD784" s="84"/>
      <c r="AE784" s="84"/>
      <c r="AF784" s="85"/>
      <c r="AG784" s="133"/>
      <c r="AH784" s="100"/>
      <c r="AL784" s="51"/>
      <c r="AM784" s="53" t="e">
        <f t="shared" si="90"/>
        <v>#DIV/0!</v>
      </c>
    </row>
    <row r="785" spans="1:39" ht="12.75" customHeight="1">
      <c r="A785" s="629"/>
      <c r="B785" s="631"/>
      <c r="C785" s="624" t="s">
        <v>1026</v>
      </c>
      <c r="D785" s="624"/>
      <c r="E785" s="398"/>
      <c r="F785" s="399"/>
      <c r="G785" s="172"/>
      <c r="H785" s="400">
        <v>0</v>
      </c>
      <c r="I785" s="401">
        <v>0</v>
      </c>
      <c r="J785" s="401"/>
      <c r="K785" s="401"/>
      <c r="L785" s="401">
        <v>0</v>
      </c>
      <c r="M785" s="401">
        <v>0</v>
      </c>
      <c r="N785" s="633"/>
      <c r="O785" s="83"/>
      <c r="P785" s="84"/>
      <c r="Q785" s="84"/>
      <c r="R785" s="84"/>
      <c r="S785" s="84"/>
      <c r="T785" s="84"/>
      <c r="U785" s="84"/>
      <c r="V785" s="84"/>
      <c r="W785" s="84"/>
      <c r="X785" s="84"/>
      <c r="Y785" s="84"/>
      <c r="Z785" s="84"/>
      <c r="AA785" s="84"/>
      <c r="AB785" s="84"/>
      <c r="AC785" s="84"/>
      <c r="AD785" s="84"/>
      <c r="AE785" s="84"/>
      <c r="AF785" s="85"/>
      <c r="AG785" s="133"/>
      <c r="AH785" s="100"/>
      <c r="AL785" s="51"/>
      <c r="AM785" s="53"/>
    </row>
    <row r="786" spans="1:39" ht="12.75" customHeight="1">
      <c r="A786" s="629"/>
      <c r="B786" s="631"/>
      <c r="C786" s="624" t="s">
        <v>1027</v>
      </c>
      <c r="D786" s="624"/>
      <c r="E786" s="398">
        <f>SUM(I786:K786)</f>
        <v>0</v>
      </c>
      <c r="F786" s="399">
        <v>813</v>
      </c>
      <c r="G786" s="172" t="s">
        <v>1051</v>
      </c>
      <c r="H786" s="400">
        <v>250</v>
      </c>
      <c r="I786" s="401">
        <v>0</v>
      </c>
      <c r="J786" s="401"/>
      <c r="K786" s="401"/>
      <c r="L786" s="401">
        <v>0</v>
      </c>
      <c r="M786" s="401">
        <v>0</v>
      </c>
      <c r="N786" s="633"/>
      <c r="O786" s="83"/>
      <c r="P786" s="84"/>
      <c r="Q786" s="84"/>
      <c r="R786" s="84"/>
      <c r="S786" s="84"/>
      <c r="T786" s="84"/>
      <c r="U786" s="84"/>
      <c r="V786" s="84"/>
      <c r="W786" s="84"/>
      <c r="X786" s="84"/>
      <c r="Y786" s="84"/>
      <c r="Z786" s="84"/>
      <c r="AA786" s="84"/>
      <c r="AB786" s="84"/>
      <c r="AC786" s="84"/>
      <c r="AD786" s="84"/>
      <c r="AE786" s="84"/>
      <c r="AF786" s="85"/>
      <c r="AG786" s="133"/>
      <c r="AH786" s="100"/>
      <c r="AL786" s="51"/>
      <c r="AM786" s="53"/>
    </row>
    <row r="787" spans="1:39" ht="12.75" customHeight="1" hidden="1">
      <c r="A787" s="629"/>
      <c r="B787" s="631"/>
      <c r="C787" s="624" t="s">
        <v>30</v>
      </c>
      <c r="D787" s="624"/>
      <c r="E787" s="398">
        <f>SUM(I787:K787)</f>
        <v>0</v>
      </c>
      <c r="F787" s="399"/>
      <c r="G787" s="172"/>
      <c r="H787" s="400"/>
      <c r="I787" s="401"/>
      <c r="J787" s="401"/>
      <c r="K787" s="401"/>
      <c r="L787" s="401"/>
      <c r="M787" s="401"/>
      <c r="N787" s="633"/>
      <c r="O787" s="83"/>
      <c r="P787" s="84"/>
      <c r="Q787" s="84"/>
      <c r="R787" s="84"/>
      <c r="S787" s="84"/>
      <c r="T787" s="84"/>
      <c r="U787" s="84"/>
      <c r="V787" s="84"/>
      <c r="W787" s="84"/>
      <c r="X787" s="84"/>
      <c r="Y787" s="84"/>
      <c r="Z787" s="84"/>
      <c r="AA787" s="84"/>
      <c r="AB787" s="84"/>
      <c r="AC787" s="84"/>
      <c r="AD787" s="84"/>
      <c r="AE787" s="84"/>
      <c r="AF787" s="85"/>
      <c r="AG787" s="133"/>
      <c r="AH787" s="100"/>
      <c r="AL787" s="51"/>
      <c r="AM787" s="53" t="e">
        <f t="shared" si="90"/>
        <v>#DIV/0!</v>
      </c>
    </row>
    <row r="788" spans="1:39" ht="12.75" customHeight="1" hidden="1">
      <c r="A788" s="629"/>
      <c r="B788" s="631"/>
      <c r="C788" s="624" t="s">
        <v>39</v>
      </c>
      <c r="D788" s="624"/>
      <c r="E788" s="398">
        <f>SUM(I788:K788)</f>
        <v>0</v>
      </c>
      <c r="F788" s="399"/>
      <c r="G788" s="172"/>
      <c r="H788" s="400"/>
      <c r="I788" s="401"/>
      <c r="J788" s="401"/>
      <c r="K788" s="401"/>
      <c r="L788" s="401"/>
      <c r="M788" s="401"/>
      <c r="N788" s="633"/>
      <c r="O788" s="83"/>
      <c r="P788" s="84"/>
      <c r="Q788" s="84"/>
      <c r="R788" s="84"/>
      <c r="S788" s="84"/>
      <c r="T788" s="84"/>
      <c r="U788" s="84"/>
      <c r="V788" s="84"/>
      <c r="W788" s="84"/>
      <c r="X788" s="84"/>
      <c r="Y788" s="84"/>
      <c r="Z788" s="84"/>
      <c r="AA788" s="84"/>
      <c r="AB788" s="84"/>
      <c r="AC788" s="84"/>
      <c r="AD788" s="84"/>
      <c r="AE788" s="84"/>
      <c r="AF788" s="85"/>
      <c r="AG788" s="133"/>
      <c r="AH788" s="100"/>
      <c r="AL788" s="51"/>
      <c r="AM788" s="53" t="e">
        <f t="shared" si="90"/>
        <v>#DIV/0!</v>
      </c>
    </row>
    <row r="789" spans="1:39" ht="12.75" customHeight="1" hidden="1">
      <c r="A789" s="629"/>
      <c r="B789" s="631"/>
      <c r="C789" s="624" t="s">
        <v>40</v>
      </c>
      <c r="D789" s="624"/>
      <c r="E789" s="398">
        <f>SUM(I789:K789)</f>
        <v>0</v>
      </c>
      <c r="F789" s="399"/>
      <c r="G789" s="172"/>
      <c r="H789" s="400"/>
      <c r="I789" s="401"/>
      <c r="J789" s="401"/>
      <c r="K789" s="401"/>
      <c r="L789" s="401"/>
      <c r="M789" s="401"/>
      <c r="N789" s="633"/>
      <c r="O789" s="86"/>
      <c r="P789" s="87"/>
      <c r="Q789" s="87"/>
      <c r="R789" s="87"/>
      <c r="S789" s="87"/>
      <c r="T789" s="87"/>
      <c r="U789" s="87"/>
      <c r="V789" s="87"/>
      <c r="W789" s="87"/>
      <c r="X789" s="87"/>
      <c r="Y789" s="87"/>
      <c r="Z789" s="87"/>
      <c r="AA789" s="87"/>
      <c r="AB789" s="87"/>
      <c r="AC789" s="87"/>
      <c r="AD789" s="87"/>
      <c r="AE789" s="87"/>
      <c r="AF789" s="88"/>
      <c r="AG789" s="133"/>
      <c r="AH789" s="100"/>
      <c r="AL789" s="51"/>
      <c r="AM789" s="53" t="e">
        <f t="shared" si="90"/>
        <v>#DIV/0!</v>
      </c>
    </row>
    <row r="790" spans="1:39" ht="12.75" customHeight="1">
      <c r="A790" s="629"/>
      <c r="B790" s="631"/>
      <c r="C790" s="624" t="s">
        <v>1028</v>
      </c>
      <c r="D790" s="624"/>
      <c r="E790" s="398"/>
      <c r="F790" s="399"/>
      <c r="G790" s="172"/>
      <c r="H790" s="400">
        <v>0</v>
      </c>
      <c r="I790" s="401">
        <v>0</v>
      </c>
      <c r="J790" s="401"/>
      <c r="K790" s="401"/>
      <c r="L790" s="401">
        <v>0</v>
      </c>
      <c r="M790" s="401">
        <v>0</v>
      </c>
      <c r="N790" s="411"/>
      <c r="O790" s="95"/>
      <c r="P790" s="96"/>
      <c r="Q790" s="96"/>
      <c r="R790" s="96"/>
      <c r="S790" s="96"/>
      <c r="T790" s="96"/>
      <c r="U790" s="96"/>
      <c r="V790" s="96"/>
      <c r="W790" s="96"/>
      <c r="X790" s="96"/>
      <c r="Y790" s="96"/>
      <c r="Z790" s="96"/>
      <c r="AA790" s="96"/>
      <c r="AB790" s="96"/>
      <c r="AC790" s="96"/>
      <c r="AD790" s="96"/>
      <c r="AE790" s="96"/>
      <c r="AF790" s="97"/>
      <c r="AG790" s="133"/>
      <c r="AH790" s="100"/>
      <c r="AL790" s="51"/>
      <c r="AM790" s="53"/>
    </row>
    <row r="791" spans="1:39" ht="12.75" customHeight="1">
      <c r="A791" s="629"/>
      <c r="B791" s="631" t="s">
        <v>452</v>
      </c>
      <c r="C791" s="624" t="s">
        <v>1025</v>
      </c>
      <c r="D791" s="624"/>
      <c r="E791" s="398">
        <f aca="true" t="shared" si="94" ref="E791:M791">SUM(E792:E797)</f>
        <v>750</v>
      </c>
      <c r="F791" s="399"/>
      <c r="G791" s="172"/>
      <c r="H791" s="400">
        <f>H794</f>
        <v>500</v>
      </c>
      <c r="I791" s="401">
        <f t="shared" si="94"/>
        <v>750</v>
      </c>
      <c r="J791" s="401">
        <f t="shared" si="94"/>
        <v>0</v>
      </c>
      <c r="K791" s="401">
        <f t="shared" si="94"/>
        <v>0</v>
      </c>
      <c r="L791" s="401">
        <f t="shared" si="94"/>
        <v>709.8316</v>
      </c>
      <c r="M791" s="401">
        <f t="shared" si="94"/>
        <v>709.8316</v>
      </c>
      <c r="N791" s="633"/>
      <c r="O791" s="83"/>
      <c r="P791" s="84"/>
      <c r="Q791" s="84"/>
      <c r="R791" s="84"/>
      <c r="S791" s="84"/>
      <c r="T791" s="84"/>
      <c r="U791" s="84"/>
      <c r="V791" s="84"/>
      <c r="W791" s="84"/>
      <c r="X791" s="84"/>
      <c r="Y791" s="84"/>
      <c r="Z791" s="84"/>
      <c r="AA791" s="84"/>
      <c r="AB791" s="84"/>
      <c r="AC791" s="84"/>
      <c r="AD791" s="84"/>
      <c r="AE791" s="84"/>
      <c r="AF791" s="85"/>
      <c r="AG791" s="133"/>
      <c r="AH791" s="100"/>
      <c r="AL791" s="51"/>
      <c r="AM791" s="53"/>
    </row>
    <row r="792" spans="1:39" ht="12.75" customHeight="1" hidden="1">
      <c r="A792" s="629"/>
      <c r="B792" s="631"/>
      <c r="C792" s="624" t="s">
        <v>28</v>
      </c>
      <c r="D792" s="624"/>
      <c r="E792" s="398">
        <f>SUM(I792:K792)</f>
        <v>0</v>
      </c>
      <c r="F792" s="399"/>
      <c r="G792" s="172"/>
      <c r="H792" s="400"/>
      <c r="I792" s="401"/>
      <c r="J792" s="401"/>
      <c r="K792" s="401"/>
      <c r="L792" s="401"/>
      <c r="M792" s="401"/>
      <c r="N792" s="633"/>
      <c r="O792" s="83"/>
      <c r="P792" s="84"/>
      <c r="Q792" s="84"/>
      <c r="R792" s="84"/>
      <c r="S792" s="84"/>
      <c r="T792" s="84"/>
      <c r="U792" s="84"/>
      <c r="V792" s="84"/>
      <c r="W792" s="84"/>
      <c r="X792" s="84"/>
      <c r="Y792" s="84"/>
      <c r="Z792" s="84"/>
      <c r="AA792" s="84"/>
      <c r="AB792" s="84"/>
      <c r="AC792" s="84"/>
      <c r="AD792" s="84"/>
      <c r="AE792" s="84"/>
      <c r="AF792" s="85"/>
      <c r="AG792" s="133"/>
      <c r="AH792" s="100"/>
      <c r="AL792" s="51"/>
      <c r="AM792" s="53" t="e">
        <f t="shared" si="90"/>
        <v>#DIV/0!</v>
      </c>
    </row>
    <row r="793" spans="1:39" ht="12.75" customHeight="1">
      <c r="A793" s="629"/>
      <c r="B793" s="631"/>
      <c r="C793" s="624" t="s">
        <v>1026</v>
      </c>
      <c r="D793" s="624"/>
      <c r="E793" s="398"/>
      <c r="F793" s="399"/>
      <c r="G793" s="172"/>
      <c r="H793" s="400">
        <v>0</v>
      </c>
      <c r="I793" s="401">
        <v>0</v>
      </c>
      <c r="J793" s="401"/>
      <c r="K793" s="401"/>
      <c r="L793" s="401">
        <v>0</v>
      </c>
      <c r="M793" s="401">
        <v>0</v>
      </c>
      <c r="N793" s="633"/>
      <c r="O793" s="83"/>
      <c r="P793" s="84"/>
      <c r="Q793" s="84"/>
      <c r="R793" s="84"/>
      <c r="S793" s="84"/>
      <c r="T793" s="84"/>
      <c r="U793" s="84"/>
      <c r="V793" s="84"/>
      <c r="W793" s="84"/>
      <c r="X793" s="84"/>
      <c r="Y793" s="84"/>
      <c r="Z793" s="84"/>
      <c r="AA793" s="84"/>
      <c r="AB793" s="84"/>
      <c r="AC793" s="84"/>
      <c r="AD793" s="84"/>
      <c r="AE793" s="84"/>
      <c r="AF793" s="85"/>
      <c r="AG793" s="133"/>
      <c r="AH793" s="100"/>
      <c r="AL793" s="51"/>
      <c r="AM793" s="53"/>
    </row>
    <row r="794" spans="1:39" ht="44.25" customHeight="1">
      <c r="A794" s="629"/>
      <c r="B794" s="631"/>
      <c r="C794" s="624" t="s">
        <v>1027</v>
      </c>
      <c r="D794" s="624"/>
      <c r="E794" s="398">
        <f>SUM(I794:K794)</f>
        <v>750</v>
      </c>
      <c r="F794" s="399">
        <v>813</v>
      </c>
      <c r="G794" s="172" t="s">
        <v>1051</v>
      </c>
      <c r="H794" s="400">
        <v>500</v>
      </c>
      <c r="I794" s="401">
        <v>750</v>
      </c>
      <c r="J794" s="401"/>
      <c r="K794" s="401"/>
      <c r="L794" s="401">
        <v>709.8316</v>
      </c>
      <c r="M794" s="401">
        <v>709.8316</v>
      </c>
      <c r="N794" s="633"/>
      <c r="O794" s="83"/>
      <c r="P794" s="84"/>
      <c r="Q794" s="84"/>
      <c r="R794" s="84"/>
      <c r="S794" s="84"/>
      <c r="T794" s="84"/>
      <c r="U794" s="84"/>
      <c r="V794" s="84"/>
      <c r="W794" s="84"/>
      <c r="X794" s="84"/>
      <c r="Y794" s="84"/>
      <c r="Z794" s="84"/>
      <c r="AA794" s="84"/>
      <c r="AB794" s="84"/>
      <c r="AC794" s="84"/>
      <c r="AD794" s="84"/>
      <c r="AE794" s="84"/>
      <c r="AF794" s="85"/>
      <c r="AG794" s="133"/>
      <c r="AH794" s="100"/>
      <c r="AL794" s="51"/>
      <c r="AM794" s="53">
        <f t="shared" si="90"/>
        <v>94.64421333333333</v>
      </c>
    </row>
    <row r="795" spans="1:39" ht="12.75" customHeight="1" hidden="1">
      <c r="A795" s="629"/>
      <c r="B795" s="631"/>
      <c r="C795" s="624" t="s">
        <v>30</v>
      </c>
      <c r="D795" s="624"/>
      <c r="E795" s="398">
        <f>SUM(I795:K795)</f>
        <v>0</v>
      </c>
      <c r="F795" s="399"/>
      <c r="G795" s="172"/>
      <c r="H795" s="400"/>
      <c r="I795" s="401"/>
      <c r="J795" s="401"/>
      <c r="K795" s="401"/>
      <c r="L795" s="401"/>
      <c r="M795" s="401"/>
      <c r="N795" s="633"/>
      <c r="O795" s="83"/>
      <c r="P795" s="84"/>
      <c r="Q795" s="84"/>
      <c r="R795" s="84"/>
      <c r="S795" s="84"/>
      <c r="T795" s="84"/>
      <c r="U795" s="84"/>
      <c r="V795" s="84"/>
      <c r="W795" s="84"/>
      <c r="X795" s="84"/>
      <c r="Y795" s="84"/>
      <c r="Z795" s="84"/>
      <c r="AA795" s="84"/>
      <c r="AB795" s="84"/>
      <c r="AC795" s="84"/>
      <c r="AD795" s="84"/>
      <c r="AE795" s="84"/>
      <c r="AF795" s="85"/>
      <c r="AG795" s="133"/>
      <c r="AH795" s="100"/>
      <c r="AL795" s="51"/>
      <c r="AM795" s="53" t="e">
        <f t="shared" si="90"/>
        <v>#DIV/0!</v>
      </c>
    </row>
    <row r="796" spans="1:39" ht="12.75" customHeight="1" hidden="1">
      <c r="A796" s="629"/>
      <c r="B796" s="631"/>
      <c r="C796" s="624" t="s">
        <v>39</v>
      </c>
      <c r="D796" s="624"/>
      <c r="E796" s="398">
        <f>SUM(I796:K796)</f>
        <v>0</v>
      </c>
      <c r="F796" s="399"/>
      <c r="G796" s="172"/>
      <c r="H796" s="400"/>
      <c r="I796" s="401"/>
      <c r="J796" s="401"/>
      <c r="K796" s="401"/>
      <c r="L796" s="401"/>
      <c r="M796" s="401"/>
      <c r="N796" s="633"/>
      <c r="O796" s="83"/>
      <c r="P796" s="84"/>
      <c r="Q796" s="84"/>
      <c r="R796" s="84"/>
      <c r="S796" s="84"/>
      <c r="T796" s="84"/>
      <c r="U796" s="84"/>
      <c r="V796" s="84"/>
      <c r="W796" s="84"/>
      <c r="X796" s="84"/>
      <c r="Y796" s="84"/>
      <c r="Z796" s="84"/>
      <c r="AA796" s="84"/>
      <c r="AB796" s="84"/>
      <c r="AC796" s="84"/>
      <c r="AD796" s="84"/>
      <c r="AE796" s="84"/>
      <c r="AF796" s="85"/>
      <c r="AG796" s="133"/>
      <c r="AH796" s="100"/>
      <c r="AL796" s="51"/>
      <c r="AM796" s="53" t="e">
        <f t="shared" si="90"/>
        <v>#DIV/0!</v>
      </c>
    </row>
    <row r="797" spans="1:39" ht="12.75" customHeight="1" hidden="1">
      <c r="A797" s="629"/>
      <c r="B797" s="631"/>
      <c r="C797" s="624" t="s">
        <v>40</v>
      </c>
      <c r="D797" s="624"/>
      <c r="E797" s="398">
        <f>SUM(I797:K797)</f>
        <v>0</v>
      </c>
      <c r="F797" s="399"/>
      <c r="G797" s="172"/>
      <c r="H797" s="400"/>
      <c r="I797" s="401"/>
      <c r="J797" s="401"/>
      <c r="K797" s="401"/>
      <c r="L797" s="401"/>
      <c r="M797" s="401"/>
      <c r="N797" s="633"/>
      <c r="O797" s="86"/>
      <c r="P797" s="87"/>
      <c r="Q797" s="87"/>
      <c r="R797" s="87"/>
      <c r="S797" s="87"/>
      <c r="T797" s="87"/>
      <c r="U797" s="87"/>
      <c r="V797" s="87"/>
      <c r="W797" s="87"/>
      <c r="X797" s="87"/>
      <c r="Y797" s="87"/>
      <c r="Z797" s="87"/>
      <c r="AA797" s="87"/>
      <c r="AB797" s="87"/>
      <c r="AC797" s="87"/>
      <c r="AD797" s="87"/>
      <c r="AE797" s="87"/>
      <c r="AF797" s="88"/>
      <c r="AG797" s="133"/>
      <c r="AH797" s="100"/>
      <c r="AL797" s="51"/>
      <c r="AM797" s="53" t="e">
        <f t="shared" si="90"/>
        <v>#DIV/0!</v>
      </c>
    </row>
    <row r="798" spans="1:39" ht="12.75" customHeight="1">
      <c r="A798" s="629"/>
      <c r="B798" s="631"/>
      <c r="C798" s="624" t="s">
        <v>1028</v>
      </c>
      <c r="D798" s="624"/>
      <c r="E798" s="398"/>
      <c r="F798" s="399"/>
      <c r="G798" s="172"/>
      <c r="H798" s="400">
        <v>0</v>
      </c>
      <c r="I798" s="401">
        <v>0</v>
      </c>
      <c r="J798" s="401"/>
      <c r="K798" s="401"/>
      <c r="L798" s="401">
        <v>0</v>
      </c>
      <c r="M798" s="401">
        <v>0</v>
      </c>
      <c r="N798" s="445"/>
      <c r="O798" s="95"/>
      <c r="P798" s="96"/>
      <c r="Q798" s="96"/>
      <c r="R798" s="96"/>
      <c r="S798" s="96"/>
      <c r="T798" s="96"/>
      <c r="U798" s="96"/>
      <c r="V798" s="96"/>
      <c r="W798" s="96"/>
      <c r="X798" s="96"/>
      <c r="Y798" s="96"/>
      <c r="Z798" s="96"/>
      <c r="AA798" s="96"/>
      <c r="AB798" s="96"/>
      <c r="AC798" s="96"/>
      <c r="AD798" s="96"/>
      <c r="AE798" s="96"/>
      <c r="AF798" s="97"/>
      <c r="AG798" s="133"/>
      <c r="AH798" s="100"/>
      <c r="AL798" s="51"/>
      <c r="AM798" s="53"/>
    </row>
    <row r="799" spans="1:39" ht="12.75" customHeight="1" hidden="1">
      <c r="A799" s="420"/>
      <c r="B799" s="421"/>
      <c r="C799" s="397" t="s">
        <v>454</v>
      </c>
      <c r="D799" s="448"/>
      <c r="E799" s="450"/>
      <c r="F799" s="434"/>
      <c r="G799" s="435"/>
      <c r="H799" s="403"/>
      <c r="I799" s="404"/>
      <c r="J799" s="404"/>
      <c r="K799" s="404"/>
      <c r="L799" s="404"/>
      <c r="M799" s="404"/>
      <c r="N799" s="457"/>
      <c r="O799" s="173"/>
      <c r="P799" s="174"/>
      <c r="Q799" s="175"/>
      <c r="R799" s="174"/>
      <c r="S799" s="175"/>
      <c r="T799" s="174"/>
      <c r="U799" s="175"/>
      <c r="V799" s="174"/>
      <c r="W799" s="175"/>
      <c r="X799" s="174"/>
      <c r="Y799" s="175"/>
      <c r="Z799" s="174"/>
      <c r="AA799" s="175"/>
      <c r="AB799" s="174"/>
      <c r="AC799" s="175"/>
      <c r="AD799" s="174"/>
      <c r="AE799" s="175"/>
      <c r="AF799" s="176"/>
      <c r="AG799" s="133"/>
      <c r="AH799" s="100"/>
      <c r="AL799" s="51"/>
      <c r="AM799" s="53"/>
    </row>
    <row r="800" spans="1:39" ht="12.75" customHeight="1">
      <c r="A800" s="629"/>
      <c r="B800" s="630" t="s">
        <v>455</v>
      </c>
      <c r="C800" s="626" t="s">
        <v>1025</v>
      </c>
      <c r="D800" s="626"/>
      <c r="E800" s="433">
        <f aca="true" t="shared" si="95" ref="E800:N800">SUM(E801:E806)</f>
        <v>301652.06031</v>
      </c>
      <c r="F800" s="434"/>
      <c r="G800" s="435"/>
      <c r="H800" s="403">
        <f>H803</f>
        <v>109063.328</v>
      </c>
      <c r="I800" s="404">
        <f t="shared" si="95"/>
        <v>103149.21231</v>
      </c>
      <c r="J800" s="404">
        <f t="shared" si="95"/>
        <v>99251.424</v>
      </c>
      <c r="K800" s="404">
        <f t="shared" si="95"/>
        <v>99251.424</v>
      </c>
      <c r="L800" s="404">
        <f t="shared" si="95"/>
        <v>102436.26230999999</v>
      </c>
      <c r="M800" s="404">
        <f t="shared" si="95"/>
        <v>102436.26230999999</v>
      </c>
      <c r="N800" s="441">
        <f t="shared" si="95"/>
        <v>0</v>
      </c>
      <c r="O800" s="177"/>
      <c r="P800" s="178"/>
      <c r="Q800" s="178"/>
      <c r="R800" s="178"/>
      <c r="S800" s="178"/>
      <c r="T800" s="178"/>
      <c r="U800" s="178"/>
      <c r="V800" s="178"/>
      <c r="W800" s="178"/>
      <c r="X800" s="178"/>
      <c r="Y800" s="178"/>
      <c r="Z800" s="178"/>
      <c r="AA800" s="178"/>
      <c r="AB800" s="178"/>
      <c r="AC800" s="178"/>
      <c r="AD800" s="178"/>
      <c r="AE800" s="178"/>
      <c r="AF800" s="179"/>
      <c r="AG800" s="133"/>
      <c r="AH800" s="100"/>
      <c r="AL800" s="51"/>
      <c r="AM800" s="53"/>
    </row>
    <row r="801" spans="1:39" ht="12.75" customHeight="1" hidden="1">
      <c r="A801" s="629"/>
      <c r="B801" s="630"/>
      <c r="C801" s="626" t="s">
        <v>28</v>
      </c>
      <c r="D801" s="626"/>
      <c r="E801" s="433">
        <f>SUM(I801:K801)</f>
        <v>0</v>
      </c>
      <c r="F801" s="434"/>
      <c r="G801" s="435"/>
      <c r="H801" s="403"/>
      <c r="I801" s="404">
        <f>I820</f>
        <v>0</v>
      </c>
      <c r="J801" s="404">
        <f>J820</f>
        <v>0</v>
      </c>
      <c r="K801" s="404">
        <f>K820</f>
        <v>0</v>
      </c>
      <c r="L801" s="404">
        <f>L820</f>
        <v>0</v>
      </c>
      <c r="M801" s="404">
        <f>M820</f>
        <v>0</v>
      </c>
      <c r="N801" s="458"/>
      <c r="O801" s="177"/>
      <c r="P801" s="178"/>
      <c r="Q801" s="178"/>
      <c r="R801" s="178"/>
      <c r="S801" s="178"/>
      <c r="T801" s="178"/>
      <c r="U801" s="178"/>
      <c r="V801" s="178"/>
      <c r="W801" s="178"/>
      <c r="X801" s="178"/>
      <c r="Y801" s="178"/>
      <c r="Z801" s="178"/>
      <c r="AA801" s="178"/>
      <c r="AB801" s="178"/>
      <c r="AC801" s="178"/>
      <c r="AD801" s="178"/>
      <c r="AE801" s="178"/>
      <c r="AF801" s="179"/>
      <c r="AG801" s="133"/>
      <c r="AH801" s="100"/>
      <c r="AL801" s="51"/>
      <c r="AM801" s="53" t="e">
        <f t="shared" si="90"/>
        <v>#DIV/0!</v>
      </c>
    </row>
    <row r="802" spans="1:39" ht="12.75" customHeight="1">
      <c r="A802" s="629"/>
      <c r="B802" s="630"/>
      <c r="C802" s="626" t="s">
        <v>1026</v>
      </c>
      <c r="D802" s="626"/>
      <c r="E802" s="433"/>
      <c r="F802" s="434"/>
      <c r="G802" s="435"/>
      <c r="H802" s="403">
        <v>0</v>
      </c>
      <c r="I802" s="404">
        <v>0</v>
      </c>
      <c r="J802" s="404"/>
      <c r="K802" s="404"/>
      <c r="L802" s="404">
        <v>0</v>
      </c>
      <c r="M802" s="404">
        <v>0</v>
      </c>
      <c r="N802" s="458"/>
      <c r="O802" s="177"/>
      <c r="P802" s="178"/>
      <c r="Q802" s="178"/>
      <c r="R802" s="178"/>
      <c r="S802" s="178"/>
      <c r="T802" s="178"/>
      <c r="U802" s="178"/>
      <c r="V802" s="178"/>
      <c r="W802" s="178"/>
      <c r="X802" s="178"/>
      <c r="Y802" s="178"/>
      <c r="Z802" s="178"/>
      <c r="AA802" s="178"/>
      <c r="AB802" s="178"/>
      <c r="AC802" s="178"/>
      <c r="AD802" s="178"/>
      <c r="AE802" s="178"/>
      <c r="AF802" s="179"/>
      <c r="AG802" s="133"/>
      <c r="AH802" s="100"/>
      <c r="AL802" s="51"/>
      <c r="AM802" s="53"/>
    </row>
    <row r="803" spans="1:39" ht="12.75" customHeight="1">
      <c r="A803" s="629"/>
      <c r="B803" s="630"/>
      <c r="C803" s="626" t="s">
        <v>1027</v>
      </c>
      <c r="D803" s="626"/>
      <c r="E803" s="433">
        <f>SUM(I803:K803)</f>
        <v>301652.06031</v>
      </c>
      <c r="F803" s="434"/>
      <c r="G803" s="435"/>
      <c r="H803" s="403">
        <f aca="true" t="shared" si="96" ref="H803:M803">H814+H822</f>
        <v>109063.328</v>
      </c>
      <c r="I803" s="404">
        <f t="shared" si="96"/>
        <v>103149.21231</v>
      </c>
      <c r="J803" s="404">
        <f t="shared" si="96"/>
        <v>99251.424</v>
      </c>
      <c r="K803" s="404">
        <f t="shared" si="96"/>
        <v>99251.424</v>
      </c>
      <c r="L803" s="404">
        <f t="shared" si="96"/>
        <v>102436.26230999999</v>
      </c>
      <c r="M803" s="404">
        <f t="shared" si="96"/>
        <v>102436.26230999999</v>
      </c>
      <c r="N803" s="458"/>
      <c r="O803" s="177"/>
      <c r="P803" s="178"/>
      <c r="Q803" s="178"/>
      <c r="R803" s="178"/>
      <c r="S803" s="178"/>
      <c r="T803" s="178"/>
      <c r="U803" s="178"/>
      <c r="V803" s="178"/>
      <c r="W803" s="178"/>
      <c r="X803" s="178"/>
      <c r="Y803" s="178"/>
      <c r="Z803" s="178"/>
      <c r="AA803" s="178"/>
      <c r="AB803" s="178"/>
      <c r="AC803" s="178"/>
      <c r="AD803" s="178"/>
      <c r="AE803" s="178"/>
      <c r="AF803" s="179"/>
      <c r="AG803" s="133"/>
      <c r="AH803" s="100"/>
      <c r="AL803" s="51"/>
      <c r="AM803" s="53">
        <f t="shared" si="90"/>
        <v>99.30881682561244</v>
      </c>
    </row>
    <row r="804" spans="1:39" ht="12.75" customHeight="1" hidden="1">
      <c r="A804" s="629"/>
      <c r="B804" s="630"/>
      <c r="C804" s="626" t="s">
        <v>30</v>
      </c>
      <c r="D804" s="626"/>
      <c r="E804" s="433">
        <f>SUM(I804:K804)</f>
        <v>0</v>
      </c>
      <c r="F804" s="434"/>
      <c r="G804" s="435"/>
      <c r="H804" s="403"/>
      <c r="I804" s="404">
        <f>I815+I823</f>
        <v>0</v>
      </c>
      <c r="J804" s="404">
        <f>J815+J823</f>
        <v>0</v>
      </c>
      <c r="K804" s="404">
        <f>K815+K823</f>
        <v>0</v>
      </c>
      <c r="L804" s="404">
        <f>L815+L823</f>
        <v>0</v>
      </c>
      <c r="M804" s="404">
        <f>M815+M823</f>
        <v>0</v>
      </c>
      <c r="N804" s="458"/>
      <c r="O804" s="177"/>
      <c r="P804" s="178"/>
      <c r="Q804" s="178"/>
      <c r="R804" s="178"/>
      <c r="S804" s="178"/>
      <c r="T804" s="178"/>
      <c r="U804" s="178"/>
      <c r="V804" s="178"/>
      <c r="W804" s="178"/>
      <c r="X804" s="178"/>
      <c r="Y804" s="178"/>
      <c r="Z804" s="178"/>
      <c r="AA804" s="178"/>
      <c r="AB804" s="178"/>
      <c r="AC804" s="178"/>
      <c r="AD804" s="178"/>
      <c r="AE804" s="178"/>
      <c r="AF804" s="179"/>
      <c r="AG804" s="133"/>
      <c r="AH804" s="100"/>
      <c r="AL804" s="51"/>
      <c r="AM804" s="53" t="e">
        <f t="shared" si="90"/>
        <v>#DIV/0!</v>
      </c>
    </row>
    <row r="805" spans="1:39" ht="12.75" customHeight="1" hidden="1">
      <c r="A805" s="629"/>
      <c r="B805" s="630"/>
      <c r="C805" s="626" t="s">
        <v>39</v>
      </c>
      <c r="D805" s="626"/>
      <c r="E805" s="433">
        <f>SUM(I805:K805)</f>
        <v>0</v>
      </c>
      <c r="F805" s="434"/>
      <c r="G805" s="435"/>
      <c r="H805" s="403"/>
      <c r="I805" s="404"/>
      <c r="J805" s="404"/>
      <c r="K805" s="404"/>
      <c r="L805" s="404"/>
      <c r="M805" s="404"/>
      <c r="N805" s="458"/>
      <c r="O805" s="177"/>
      <c r="P805" s="178"/>
      <c r="Q805" s="178"/>
      <c r="R805" s="178"/>
      <c r="S805" s="178"/>
      <c r="T805" s="178"/>
      <c r="U805" s="178"/>
      <c r="V805" s="178"/>
      <c r="W805" s="178"/>
      <c r="X805" s="178"/>
      <c r="Y805" s="178"/>
      <c r="Z805" s="178"/>
      <c r="AA805" s="178"/>
      <c r="AB805" s="178"/>
      <c r="AC805" s="178"/>
      <c r="AD805" s="178"/>
      <c r="AE805" s="178"/>
      <c r="AF805" s="179"/>
      <c r="AG805" s="133"/>
      <c r="AH805" s="100"/>
      <c r="AL805" s="51"/>
      <c r="AM805" s="53" t="e">
        <f t="shared" si="90"/>
        <v>#DIV/0!</v>
      </c>
    </row>
    <row r="806" spans="1:39" ht="12.75" customHeight="1" hidden="1">
      <c r="A806" s="629"/>
      <c r="B806" s="630"/>
      <c r="C806" s="626" t="s">
        <v>40</v>
      </c>
      <c r="D806" s="626"/>
      <c r="E806" s="433">
        <f>SUM(I806:K806)</f>
        <v>0</v>
      </c>
      <c r="F806" s="434"/>
      <c r="G806" s="435"/>
      <c r="H806" s="403"/>
      <c r="I806" s="404"/>
      <c r="J806" s="404"/>
      <c r="K806" s="404"/>
      <c r="L806" s="404"/>
      <c r="M806" s="404"/>
      <c r="N806" s="459"/>
      <c r="O806" s="183"/>
      <c r="P806" s="184"/>
      <c r="Q806" s="184"/>
      <c r="R806" s="184"/>
      <c r="S806" s="184"/>
      <c r="T806" s="184"/>
      <c r="U806" s="184"/>
      <c r="V806" s="184"/>
      <c r="W806" s="184"/>
      <c r="X806" s="184"/>
      <c r="Y806" s="184"/>
      <c r="Z806" s="184"/>
      <c r="AA806" s="184"/>
      <c r="AB806" s="184"/>
      <c r="AC806" s="184"/>
      <c r="AD806" s="184"/>
      <c r="AE806" s="184"/>
      <c r="AF806" s="185"/>
      <c r="AG806" s="133"/>
      <c r="AH806" s="100"/>
      <c r="AL806" s="51"/>
      <c r="AM806" s="53" t="e">
        <f t="shared" si="90"/>
        <v>#DIV/0!</v>
      </c>
    </row>
    <row r="807" spans="1:39" ht="12.75" customHeight="1">
      <c r="A807" s="629"/>
      <c r="B807" s="630"/>
      <c r="C807" s="626" t="s">
        <v>1028</v>
      </c>
      <c r="D807" s="626"/>
      <c r="E807" s="433"/>
      <c r="F807" s="434"/>
      <c r="G807" s="435"/>
      <c r="H807" s="403">
        <v>0</v>
      </c>
      <c r="I807" s="404">
        <v>0</v>
      </c>
      <c r="J807" s="404"/>
      <c r="K807" s="404"/>
      <c r="L807" s="404">
        <v>0</v>
      </c>
      <c r="M807" s="404">
        <v>0</v>
      </c>
      <c r="N807" s="460"/>
      <c r="O807" s="206"/>
      <c r="P807" s="207"/>
      <c r="Q807" s="207"/>
      <c r="R807" s="207"/>
      <c r="S807" s="207"/>
      <c r="T807" s="207"/>
      <c r="U807" s="207"/>
      <c r="V807" s="207"/>
      <c r="W807" s="207"/>
      <c r="X807" s="207"/>
      <c r="Y807" s="207"/>
      <c r="Z807" s="207"/>
      <c r="AA807" s="207"/>
      <c r="AB807" s="207"/>
      <c r="AC807" s="207"/>
      <c r="AD807" s="207"/>
      <c r="AE807" s="207"/>
      <c r="AF807" s="208"/>
      <c r="AG807" s="133"/>
      <c r="AH807" s="100"/>
      <c r="AL807" s="51"/>
      <c r="AM807" s="53"/>
    </row>
    <row r="808" spans="1:39" ht="21" customHeight="1">
      <c r="A808" s="629"/>
      <c r="B808" s="630"/>
      <c r="C808" s="626" t="s">
        <v>1029</v>
      </c>
      <c r="D808" s="626"/>
      <c r="E808" s="433"/>
      <c r="F808" s="434"/>
      <c r="G808" s="435"/>
      <c r="H808" s="403">
        <v>0</v>
      </c>
      <c r="I808" s="404">
        <v>0</v>
      </c>
      <c r="J808" s="404"/>
      <c r="K808" s="404"/>
      <c r="L808" s="404">
        <v>0</v>
      </c>
      <c r="M808" s="404">
        <v>0</v>
      </c>
      <c r="N808" s="460"/>
      <c r="O808" s="206"/>
      <c r="P808" s="207"/>
      <c r="Q808" s="207"/>
      <c r="R808" s="207"/>
      <c r="S808" s="207"/>
      <c r="T808" s="207"/>
      <c r="U808" s="207"/>
      <c r="V808" s="207"/>
      <c r="W808" s="207"/>
      <c r="X808" s="207"/>
      <c r="Y808" s="207"/>
      <c r="Z808" s="207"/>
      <c r="AA808" s="207"/>
      <c r="AB808" s="207"/>
      <c r="AC808" s="207"/>
      <c r="AD808" s="207"/>
      <c r="AE808" s="207"/>
      <c r="AF808" s="208"/>
      <c r="AG808" s="133"/>
      <c r="AH808" s="100"/>
      <c r="AL808" s="51"/>
      <c r="AM808" s="53"/>
    </row>
    <row r="809" spans="1:39" ht="12.75" customHeight="1">
      <c r="A809" s="629"/>
      <c r="B809" s="630"/>
      <c r="C809" s="626" t="s">
        <v>1030</v>
      </c>
      <c r="D809" s="626"/>
      <c r="E809" s="433"/>
      <c r="F809" s="434"/>
      <c r="G809" s="435"/>
      <c r="H809" s="403">
        <v>0</v>
      </c>
      <c r="I809" s="404">
        <v>0</v>
      </c>
      <c r="J809" s="404"/>
      <c r="K809" s="404"/>
      <c r="L809" s="404">
        <v>0</v>
      </c>
      <c r="M809" s="404">
        <v>0</v>
      </c>
      <c r="N809" s="460"/>
      <c r="O809" s="206"/>
      <c r="P809" s="207"/>
      <c r="Q809" s="207"/>
      <c r="R809" s="207"/>
      <c r="S809" s="207"/>
      <c r="T809" s="207"/>
      <c r="U809" s="207"/>
      <c r="V809" s="207"/>
      <c r="W809" s="207"/>
      <c r="X809" s="207"/>
      <c r="Y809" s="207"/>
      <c r="Z809" s="207"/>
      <c r="AA809" s="207"/>
      <c r="AB809" s="207"/>
      <c r="AC809" s="207"/>
      <c r="AD809" s="207"/>
      <c r="AE809" s="207"/>
      <c r="AF809" s="208"/>
      <c r="AG809" s="133"/>
      <c r="AH809" s="100"/>
      <c r="AL809" s="51"/>
      <c r="AM809" s="53"/>
    </row>
    <row r="810" spans="1:39" ht="12.75" customHeight="1">
      <c r="A810" s="629"/>
      <c r="B810" s="630"/>
      <c r="C810" s="626" t="s">
        <v>1031</v>
      </c>
      <c r="D810" s="626"/>
      <c r="E810" s="433"/>
      <c r="F810" s="434"/>
      <c r="G810" s="435"/>
      <c r="H810" s="403">
        <v>0</v>
      </c>
      <c r="I810" s="404">
        <v>0</v>
      </c>
      <c r="J810" s="404"/>
      <c r="K810" s="404"/>
      <c r="L810" s="404">
        <v>0</v>
      </c>
      <c r="M810" s="404">
        <v>0</v>
      </c>
      <c r="N810" s="460"/>
      <c r="O810" s="206"/>
      <c r="P810" s="207"/>
      <c r="Q810" s="207"/>
      <c r="R810" s="207"/>
      <c r="S810" s="207"/>
      <c r="T810" s="207"/>
      <c r="U810" s="207"/>
      <c r="V810" s="207"/>
      <c r="W810" s="207"/>
      <c r="X810" s="207"/>
      <c r="Y810" s="207"/>
      <c r="Z810" s="207"/>
      <c r="AA810" s="207"/>
      <c r="AB810" s="207"/>
      <c r="AC810" s="207"/>
      <c r="AD810" s="207"/>
      <c r="AE810" s="207"/>
      <c r="AF810" s="208"/>
      <c r="AG810" s="133"/>
      <c r="AH810" s="100"/>
      <c r="AL810" s="51"/>
      <c r="AM810" s="53"/>
    </row>
    <row r="811" spans="1:39" ht="12" customHeight="1">
      <c r="A811" s="629"/>
      <c r="B811" s="631" t="s">
        <v>458</v>
      </c>
      <c r="C811" s="624" t="s">
        <v>1025</v>
      </c>
      <c r="D811" s="624"/>
      <c r="E811" s="398">
        <f aca="true" t="shared" si="97" ref="E811:M811">SUM(E812:E817)</f>
        <v>281757.47845</v>
      </c>
      <c r="F811" s="399"/>
      <c r="G811" s="172"/>
      <c r="H811" s="400">
        <f>H814</f>
        <v>100263.328</v>
      </c>
      <c r="I811" s="401">
        <f t="shared" si="97"/>
        <v>98634.63045</v>
      </c>
      <c r="J811" s="401">
        <f t="shared" si="97"/>
        <v>91561.424</v>
      </c>
      <c r="K811" s="401">
        <f t="shared" si="97"/>
        <v>91561.424</v>
      </c>
      <c r="L811" s="401">
        <f t="shared" si="97"/>
        <v>98634.63045</v>
      </c>
      <c r="M811" s="401">
        <f t="shared" si="97"/>
        <v>98634.63045</v>
      </c>
      <c r="N811" s="633"/>
      <c r="O811" s="177"/>
      <c r="P811" s="178"/>
      <c r="Q811" s="178"/>
      <c r="R811" s="178"/>
      <c r="S811" s="178"/>
      <c r="T811" s="178"/>
      <c r="U811" s="178"/>
      <c r="V811" s="178"/>
      <c r="W811" s="178"/>
      <c r="X811" s="178"/>
      <c r="Y811" s="178"/>
      <c r="Z811" s="178"/>
      <c r="AA811" s="178"/>
      <c r="AB811" s="178"/>
      <c r="AC811" s="178"/>
      <c r="AD811" s="178"/>
      <c r="AE811" s="178"/>
      <c r="AF811" s="179"/>
      <c r="AG811" s="133"/>
      <c r="AH811" s="100"/>
      <c r="AL811" s="51"/>
      <c r="AM811" s="53"/>
    </row>
    <row r="812" spans="1:39" ht="12.75" customHeight="1" hidden="1">
      <c r="A812" s="629"/>
      <c r="B812" s="631"/>
      <c r="C812" s="624" t="s">
        <v>28</v>
      </c>
      <c r="D812" s="624"/>
      <c r="E812" s="398">
        <f>SUM(I812:K812)</f>
        <v>0</v>
      </c>
      <c r="F812" s="399"/>
      <c r="G812" s="172"/>
      <c r="H812" s="400"/>
      <c r="I812" s="401"/>
      <c r="J812" s="401"/>
      <c r="K812" s="401"/>
      <c r="L812" s="401"/>
      <c r="M812" s="401"/>
      <c r="N812" s="633"/>
      <c r="O812" s="177"/>
      <c r="P812" s="178"/>
      <c r="Q812" s="178"/>
      <c r="R812" s="178"/>
      <c r="S812" s="178"/>
      <c r="T812" s="178"/>
      <c r="U812" s="178"/>
      <c r="V812" s="178"/>
      <c r="W812" s="178"/>
      <c r="X812" s="178"/>
      <c r="Y812" s="178"/>
      <c r="Z812" s="178"/>
      <c r="AA812" s="178"/>
      <c r="AB812" s="178"/>
      <c r="AC812" s="178"/>
      <c r="AD812" s="178"/>
      <c r="AE812" s="178"/>
      <c r="AF812" s="179"/>
      <c r="AG812" s="133"/>
      <c r="AH812" s="100"/>
      <c r="AL812" s="51"/>
      <c r="AM812" s="53" t="e">
        <f t="shared" si="90"/>
        <v>#DIV/0!</v>
      </c>
    </row>
    <row r="813" spans="1:39" ht="12.75" customHeight="1">
      <c r="A813" s="629"/>
      <c r="B813" s="631"/>
      <c r="C813" s="624" t="s">
        <v>1026</v>
      </c>
      <c r="D813" s="624"/>
      <c r="E813" s="398"/>
      <c r="F813" s="399"/>
      <c r="G813" s="172"/>
      <c r="H813" s="400">
        <v>0</v>
      </c>
      <c r="I813" s="401">
        <v>0</v>
      </c>
      <c r="J813" s="401"/>
      <c r="K813" s="401"/>
      <c r="L813" s="401">
        <v>0</v>
      </c>
      <c r="M813" s="401">
        <v>0</v>
      </c>
      <c r="N813" s="633"/>
      <c r="O813" s="177"/>
      <c r="P813" s="178"/>
      <c r="Q813" s="178"/>
      <c r="R813" s="178"/>
      <c r="S813" s="178"/>
      <c r="T813" s="178"/>
      <c r="U813" s="178"/>
      <c r="V813" s="178"/>
      <c r="W813" s="178"/>
      <c r="X813" s="178"/>
      <c r="Y813" s="178"/>
      <c r="Z813" s="178"/>
      <c r="AA813" s="178"/>
      <c r="AB813" s="178"/>
      <c r="AC813" s="178"/>
      <c r="AD813" s="178"/>
      <c r="AE813" s="178"/>
      <c r="AF813" s="179"/>
      <c r="AG813" s="133"/>
      <c r="AH813" s="100"/>
      <c r="AL813" s="51"/>
      <c r="AM813" s="53"/>
    </row>
    <row r="814" spans="1:39" ht="13.5" customHeight="1">
      <c r="A814" s="629"/>
      <c r="B814" s="631"/>
      <c r="C814" s="624" t="s">
        <v>1027</v>
      </c>
      <c r="D814" s="624"/>
      <c r="E814" s="398">
        <f>SUM(I814:K814)</f>
        <v>281757.47845</v>
      </c>
      <c r="F814" s="399">
        <v>813</v>
      </c>
      <c r="G814" s="172" t="s">
        <v>1051</v>
      </c>
      <c r="H814" s="400">
        <v>100263.328</v>
      </c>
      <c r="I814" s="401">
        <v>98634.63045</v>
      </c>
      <c r="J814" s="401">
        <v>91561.424</v>
      </c>
      <c r="K814" s="401">
        <v>91561.424</v>
      </c>
      <c r="L814" s="401">
        <v>98634.63045</v>
      </c>
      <c r="M814" s="401">
        <v>98634.63045</v>
      </c>
      <c r="N814" s="633"/>
      <c r="O814" s="177"/>
      <c r="P814" s="178"/>
      <c r="Q814" s="178"/>
      <c r="R814" s="178"/>
      <c r="S814" s="178"/>
      <c r="T814" s="178"/>
      <c r="U814" s="178"/>
      <c r="V814" s="178"/>
      <c r="W814" s="178"/>
      <c r="X814" s="178"/>
      <c r="Y814" s="178"/>
      <c r="Z814" s="178"/>
      <c r="AA814" s="178"/>
      <c r="AB814" s="178"/>
      <c r="AC814" s="178"/>
      <c r="AD814" s="178"/>
      <c r="AE814" s="178"/>
      <c r="AF814" s="179"/>
      <c r="AG814" s="133"/>
      <c r="AH814" s="100"/>
      <c r="AL814" s="51"/>
      <c r="AM814" s="53">
        <f t="shared" si="90"/>
        <v>100</v>
      </c>
    </row>
    <row r="815" spans="1:39" ht="12.75" customHeight="1" hidden="1">
      <c r="A815" s="629"/>
      <c r="B815" s="631"/>
      <c r="C815" s="624" t="s">
        <v>30</v>
      </c>
      <c r="D815" s="624"/>
      <c r="E815" s="398">
        <f>SUM(I815:K815)</f>
        <v>0</v>
      </c>
      <c r="F815" s="399"/>
      <c r="G815" s="172"/>
      <c r="H815" s="400"/>
      <c r="I815" s="401"/>
      <c r="J815" s="401"/>
      <c r="K815" s="401"/>
      <c r="L815" s="401"/>
      <c r="M815" s="401"/>
      <c r="N815" s="633"/>
      <c r="O815" s="177"/>
      <c r="P815" s="178"/>
      <c r="Q815" s="178"/>
      <c r="R815" s="178"/>
      <c r="S815" s="178"/>
      <c r="T815" s="178"/>
      <c r="U815" s="178"/>
      <c r="V815" s="178"/>
      <c r="W815" s="178"/>
      <c r="X815" s="187"/>
      <c r="Y815" s="187"/>
      <c r="Z815" s="557"/>
      <c r="AA815" s="557"/>
      <c r="AB815" s="557"/>
      <c r="AC815" s="557"/>
      <c r="AD815" s="557"/>
      <c r="AE815" s="557"/>
      <c r="AF815" s="179"/>
      <c r="AG815" s="133"/>
      <c r="AH815" s="100"/>
      <c r="AL815" s="51"/>
      <c r="AM815" s="53" t="e">
        <f t="shared" si="90"/>
        <v>#DIV/0!</v>
      </c>
    </row>
    <row r="816" spans="1:39" ht="12.75" customHeight="1" hidden="1">
      <c r="A816" s="629"/>
      <c r="B816" s="631"/>
      <c r="C816" s="624" t="s">
        <v>39</v>
      </c>
      <c r="D816" s="624"/>
      <c r="E816" s="398">
        <f>SUM(I816:K816)</f>
        <v>0</v>
      </c>
      <c r="F816" s="399"/>
      <c r="G816" s="172"/>
      <c r="H816" s="400"/>
      <c r="I816" s="401"/>
      <c r="J816" s="401"/>
      <c r="K816" s="401"/>
      <c r="L816" s="401"/>
      <c r="M816" s="401"/>
      <c r="N816" s="633"/>
      <c r="O816" s="190"/>
      <c r="P816" s="187"/>
      <c r="Q816" s="187"/>
      <c r="R816" s="187"/>
      <c r="S816" s="187"/>
      <c r="T816" s="187"/>
      <c r="U816" s="187"/>
      <c r="V816" s="187"/>
      <c r="W816" s="187"/>
      <c r="X816" s="187"/>
      <c r="Y816" s="187"/>
      <c r="Z816" s="557"/>
      <c r="AA816" s="557"/>
      <c r="AB816" s="557"/>
      <c r="AC816" s="557"/>
      <c r="AD816" s="557"/>
      <c r="AE816" s="557"/>
      <c r="AF816" s="179"/>
      <c r="AG816" s="133"/>
      <c r="AH816" s="100"/>
      <c r="AL816" s="51"/>
      <c r="AM816" s="53" t="e">
        <f t="shared" si="90"/>
        <v>#DIV/0!</v>
      </c>
    </row>
    <row r="817" spans="1:39" ht="12.75" customHeight="1" hidden="1">
      <c r="A817" s="629"/>
      <c r="B817" s="631"/>
      <c r="C817" s="624" t="s">
        <v>40</v>
      </c>
      <c r="D817" s="624"/>
      <c r="E817" s="398">
        <f>SUM(I817:K817)</f>
        <v>0</v>
      </c>
      <c r="F817" s="399"/>
      <c r="G817" s="172"/>
      <c r="H817" s="400"/>
      <c r="I817" s="401"/>
      <c r="J817" s="401"/>
      <c r="K817" s="401"/>
      <c r="L817" s="401"/>
      <c r="M817" s="401"/>
      <c r="N817" s="633"/>
      <c r="O817" s="191"/>
      <c r="P817" s="192"/>
      <c r="Q817" s="192"/>
      <c r="R817" s="192"/>
      <c r="S817" s="192"/>
      <c r="T817" s="192"/>
      <c r="U817" s="192"/>
      <c r="V817" s="192"/>
      <c r="W817" s="192"/>
      <c r="X817" s="192"/>
      <c r="Y817" s="192"/>
      <c r="Z817" s="192"/>
      <c r="AA817" s="192"/>
      <c r="AB817" s="192"/>
      <c r="AC817" s="192"/>
      <c r="AD817" s="192"/>
      <c r="AE817" s="192"/>
      <c r="AF817" s="185"/>
      <c r="AG817" s="133"/>
      <c r="AH817" s="100"/>
      <c r="AL817" s="51"/>
      <c r="AM817" s="53" t="e">
        <f t="shared" si="90"/>
        <v>#DIV/0!</v>
      </c>
    </row>
    <row r="818" spans="1:39" ht="27" customHeight="1">
      <c r="A818" s="629"/>
      <c r="B818" s="631"/>
      <c r="C818" s="624" t="s">
        <v>1028</v>
      </c>
      <c r="D818" s="624"/>
      <c r="E818" s="398"/>
      <c r="F818" s="399"/>
      <c r="G818" s="172"/>
      <c r="H818" s="400">
        <v>0</v>
      </c>
      <c r="I818" s="401">
        <v>0</v>
      </c>
      <c r="J818" s="401"/>
      <c r="K818" s="401"/>
      <c r="L818" s="401">
        <v>0</v>
      </c>
      <c r="M818" s="401">
        <v>0</v>
      </c>
      <c r="N818" s="445"/>
      <c r="O818" s="461"/>
      <c r="P818" s="462"/>
      <c r="Q818" s="462"/>
      <c r="R818" s="462"/>
      <c r="S818" s="462"/>
      <c r="T818" s="462"/>
      <c r="U818" s="462"/>
      <c r="V818" s="462"/>
      <c r="W818" s="462"/>
      <c r="X818" s="462"/>
      <c r="Y818" s="462"/>
      <c r="Z818" s="462"/>
      <c r="AA818" s="462"/>
      <c r="AB818" s="462"/>
      <c r="AC818" s="462"/>
      <c r="AD818" s="462"/>
      <c r="AE818" s="462"/>
      <c r="AF818" s="208"/>
      <c r="AG818" s="133"/>
      <c r="AH818" s="100"/>
      <c r="AL818" s="51"/>
      <c r="AM818" s="53"/>
    </row>
    <row r="819" spans="1:39" ht="12.75" customHeight="1">
      <c r="A819" s="629"/>
      <c r="B819" s="631" t="s">
        <v>462</v>
      </c>
      <c r="C819" s="624" t="s">
        <v>1025</v>
      </c>
      <c r="D819" s="624"/>
      <c r="E819" s="398">
        <f aca="true" t="shared" si="98" ref="E819:M819">SUM(E820:E825)</f>
        <v>19894.58186</v>
      </c>
      <c r="F819" s="399"/>
      <c r="G819" s="172"/>
      <c r="H819" s="400">
        <f>H822</f>
        <v>8800</v>
      </c>
      <c r="I819" s="401">
        <f t="shared" si="98"/>
        <v>4514.58186</v>
      </c>
      <c r="J819" s="401">
        <f t="shared" si="98"/>
        <v>7690</v>
      </c>
      <c r="K819" s="401">
        <f t="shared" si="98"/>
        <v>7690</v>
      </c>
      <c r="L819" s="401">
        <f t="shared" si="98"/>
        <v>3801.63186</v>
      </c>
      <c r="M819" s="401">
        <f t="shared" si="98"/>
        <v>3801.63186</v>
      </c>
      <c r="N819" s="634"/>
      <c r="O819" s="177"/>
      <c r="P819" s="178"/>
      <c r="Q819" s="178"/>
      <c r="R819" s="178"/>
      <c r="S819" s="178"/>
      <c r="T819" s="178"/>
      <c r="U819" s="178"/>
      <c r="V819" s="178"/>
      <c r="W819" s="178"/>
      <c r="X819" s="178"/>
      <c r="Y819" s="178"/>
      <c r="Z819" s="178"/>
      <c r="AA819" s="178"/>
      <c r="AB819" s="178"/>
      <c r="AC819" s="178"/>
      <c r="AD819" s="178"/>
      <c r="AE819" s="178"/>
      <c r="AF819" s="179"/>
      <c r="AG819" s="133"/>
      <c r="AH819" s="100"/>
      <c r="AL819" s="51"/>
      <c r="AM819" s="53"/>
    </row>
    <row r="820" spans="1:39" ht="12.75" customHeight="1" hidden="1">
      <c r="A820" s="629"/>
      <c r="B820" s="631"/>
      <c r="C820" s="624" t="s">
        <v>28</v>
      </c>
      <c r="D820" s="624"/>
      <c r="E820" s="398">
        <f>SUM(I820:K820)</f>
        <v>0</v>
      </c>
      <c r="F820" s="399"/>
      <c r="G820" s="172"/>
      <c r="H820" s="400"/>
      <c r="I820" s="401"/>
      <c r="J820" s="401"/>
      <c r="K820" s="401"/>
      <c r="L820" s="401"/>
      <c r="M820" s="401"/>
      <c r="N820" s="634"/>
      <c r="O820" s="177"/>
      <c r="P820" s="178"/>
      <c r="Q820" s="178"/>
      <c r="R820" s="178"/>
      <c r="S820" s="178"/>
      <c r="T820" s="178"/>
      <c r="U820" s="178"/>
      <c r="V820" s="178"/>
      <c r="W820" s="178"/>
      <c r="X820" s="178"/>
      <c r="Y820" s="178"/>
      <c r="Z820" s="178"/>
      <c r="AA820" s="178"/>
      <c r="AB820" s="178"/>
      <c r="AC820" s="178"/>
      <c r="AD820" s="178"/>
      <c r="AE820" s="178"/>
      <c r="AF820" s="179"/>
      <c r="AG820" s="133"/>
      <c r="AH820" s="100"/>
      <c r="AL820" s="51"/>
      <c r="AM820" s="53" t="e">
        <f t="shared" si="90"/>
        <v>#DIV/0!</v>
      </c>
    </row>
    <row r="821" spans="1:39" ht="12.75" customHeight="1">
      <c r="A821" s="629"/>
      <c r="B821" s="631"/>
      <c r="C821" s="624" t="s">
        <v>1026</v>
      </c>
      <c r="D821" s="624"/>
      <c r="E821" s="398"/>
      <c r="F821" s="399"/>
      <c r="G821" s="172"/>
      <c r="H821" s="400">
        <v>0</v>
      </c>
      <c r="I821" s="401">
        <v>0</v>
      </c>
      <c r="J821" s="401"/>
      <c r="K821" s="401"/>
      <c r="L821" s="401">
        <v>0</v>
      </c>
      <c r="M821" s="401">
        <v>0</v>
      </c>
      <c r="N821" s="634"/>
      <c r="O821" s="177"/>
      <c r="P821" s="178"/>
      <c r="Q821" s="178"/>
      <c r="R821" s="178"/>
      <c r="S821" s="178"/>
      <c r="T821" s="178"/>
      <c r="U821" s="178"/>
      <c r="V821" s="178"/>
      <c r="W821" s="178"/>
      <c r="X821" s="178"/>
      <c r="Y821" s="178"/>
      <c r="Z821" s="178"/>
      <c r="AA821" s="178"/>
      <c r="AB821" s="178"/>
      <c r="AC821" s="178"/>
      <c r="AD821" s="178"/>
      <c r="AE821" s="178"/>
      <c r="AF821" s="179"/>
      <c r="AG821" s="133"/>
      <c r="AH821" s="100"/>
      <c r="AL821" s="51"/>
      <c r="AM821" s="53"/>
    </row>
    <row r="822" spans="1:39" ht="13.5" customHeight="1">
      <c r="A822" s="629"/>
      <c r="B822" s="631"/>
      <c r="C822" s="624" t="s">
        <v>1027</v>
      </c>
      <c r="D822" s="624"/>
      <c r="E822" s="398">
        <f>SUM(I822:K822)</f>
        <v>19894.58186</v>
      </c>
      <c r="F822" s="399">
        <v>813</v>
      </c>
      <c r="G822" s="172" t="s">
        <v>1051</v>
      </c>
      <c r="H822" s="400">
        <v>8800</v>
      </c>
      <c r="I822" s="401">
        <v>4514.58186</v>
      </c>
      <c r="J822" s="401">
        <v>7690</v>
      </c>
      <c r="K822" s="401">
        <v>7690</v>
      </c>
      <c r="L822" s="401">
        <v>3801.63186</v>
      </c>
      <c r="M822" s="401">
        <v>3801.63186</v>
      </c>
      <c r="N822" s="634"/>
      <c r="O822" s="177"/>
      <c r="P822" s="178"/>
      <c r="Q822" s="178"/>
      <c r="R822" s="178"/>
      <c r="S822" s="178"/>
      <c r="T822" s="178"/>
      <c r="U822" s="178"/>
      <c r="V822" s="178"/>
      <c r="W822" s="178"/>
      <c r="X822" s="178"/>
      <c r="Y822" s="178"/>
      <c r="Z822" s="178"/>
      <c r="AA822" s="178"/>
      <c r="AB822" s="178"/>
      <c r="AC822" s="178"/>
      <c r="AD822" s="178"/>
      <c r="AE822" s="178"/>
      <c r="AF822" s="179"/>
      <c r="AG822" s="133"/>
      <c r="AH822" s="100"/>
      <c r="AL822" s="51"/>
      <c r="AM822" s="53">
        <f t="shared" si="90"/>
        <v>84.20783979316303</v>
      </c>
    </row>
    <row r="823" spans="1:39" ht="12.75" customHeight="1" hidden="1">
      <c r="A823" s="629"/>
      <c r="B823" s="631"/>
      <c r="C823" s="624" t="s">
        <v>30</v>
      </c>
      <c r="D823" s="624"/>
      <c r="E823" s="398">
        <f>SUM(I823:K823)</f>
        <v>0</v>
      </c>
      <c r="F823" s="399"/>
      <c r="G823" s="172"/>
      <c r="H823" s="400"/>
      <c r="I823" s="401"/>
      <c r="J823" s="401"/>
      <c r="K823" s="401"/>
      <c r="L823" s="401"/>
      <c r="M823" s="401"/>
      <c r="N823" s="634"/>
      <c r="O823" s="177"/>
      <c r="P823" s="178"/>
      <c r="Q823" s="178"/>
      <c r="R823" s="178"/>
      <c r="S823" s="178"/>
      <c r="T823" s="178"/>
      <c r="U823" s="178"/>
      <c r="V823" s="178"/>
      <c r="W823" s="178"/>
      <c r="X823" s="178"/>
      <c r="Y823" s="178"/>
      <c r="Z823" s="178"/>
      <c r="AA823" s="178"/>
      <c r="AB823" s="178"/>
      <c r="AC823" s="178"/>
      <c r="AD823" s="178"/>
      <c r="AE823" s="178"/>
      <c r="AF823" s="179"/>
      <c r="AG823" s="133"/>
      <c r="AH823" s="100"/>
      <c r="AL823" s="51"/>
      <c r="AM823" s="53" t="e">
        <f t="shared" si="90"/>
        <v>#DIV/0!</v>
      </c>
    </row>
    <row r="824" spans="1:39" ht="12.75" customHeight="1" hidden="1">
      <c r="A824" s="629"/>
      <c r="B824" s="631"/>
      <c r="C824" s="624" t="s">
        <v>39</v>
      </c>
      <c r="D824" s="624"/>
      <c r="E824" s="398">
        <f>SUM(I824:K824)</f>
        <v>0</v>
      </c>
      <c r="F824" s="399"/>
      <c r="G824" s="172"/>
      <c r="H824" s="400"/>
      <c r="I824" s="401"/>
      <c r="J824" s="401"/>
      <c r="K824" s="401"/>
      <c r="L824" s="401"/>
      <c r="M824" s="401"/>
      <c r="N824" s="463"/>
      <c r="O824" s="177"/>
      <c r="P824" s="178"/>
      <c r="Q824" s="178"/>
      <c r="R824" s="178"/>
      <c r="S824" s="178"/>
      <c r="T824" s="178"/>
      <c r="U824" s="178"/>
      <c r="V824" s="178"/>
      <c r="W824" s="178"/>
      <c r="X824" s="178"/>
      <c r="Y824" s="178"/>
      <c r="Z824" s="178"/>
      <c r="AA824" s="178"/>
      <c r="AB824" s="178"/>
      <c r="AC824" s="178"/>
      <c r="AD824" s="178"/>
      <c r="AE824" s="178"/>
      <c r="AF824" s="179"/>
      <c r="AG824" s="133"/>
      <c r="AH824" s="100"/>
      <c r="AL824" s="51"/>
      <c r="AM824" s="53" t="e">
        <f t="shared" si="90"/>
        <v>#DIV/0!</v>
      </c>
    </row>
    <row r="825" spans="1:39" ht="12.75" customHeight="1" hidden="1">
      <c r="A825" s="629"/>
      <c r="B825" s="631"/>
      <c r="C825" s="624" t="s">
        <v>40</v>
      </c>
      <c r="D825" s="624"/>
      <c r="E825" s="398">
        <f>SUM(I825:K825)</f>
        <v>0</v>
      </c>
      <c r="F825" s="399"/>
      <c r="G825" s="172"/>
      <c r="H825" s="400"/>
      <c r="I825" s="401"/>
      <c r="J825" s="401"/>
      <c r="K825" s="401"/>
      <c r="L825" s="401"/>
      <c r="M825" s="401"/>
      <c r="N825" s="464"/>
      <c r="O825" s="183"/>
      <c r="P825" s="184"/>
      <c r="Q825" s="184"/>
      <c r="R825" s="184"/>
      <c r="S825" s="184"/>
      <c r="T825" s="184"/>
      <c r="U825" s="184"/>
      <c r="V825" s="184"/>
      <c r="W825" s="184"/>
      <c r="X825" s="184"/>
      <c r="Y825" s="184"/>
      <c r="Z825" s="184"/>
      <c r="AA825" s="184"/>
      <c r="AB825" s="184"/>
      <c r="AC825" s="184"/>
      <c r="AD825" s="184"/>
      <c r="AE825" s="184"/>
      <c r="AF825" s="185"/>
      <c r="AG825" s="133"/>
      <c r="AH825" s="100"/>
      <c r="AL825" s="51"/>
      <c r="AM825" s="53" t="e">
        <f t="shared" si="90"/>
        <v>#DIV/0!</v>
      </c>
    </row>
    <row r="826" spans="1:39" ht="12.75" customHeight="1">
      <c r="A826" s="629"/>
      <c r="B826" s="631"/>
      <c r="C826" s="624" t="s">
        <v>1028</v>
      </c>
      <c r="D826" s="624"/>
      <c r="E826" s="398"/>
      <c r="F826" s="399"/>
      <c r="G826" s="172"/>
      <c r="H826" s="400">
        <v>0</v>
      </c>
      <c r="I826" s="401">
        <v>0</v>
      </c>
      <c r="J826" s="401"/>
      <c r="K826" s="401"/>
      <c r="L826" s="401">
        <v>0</v>
      </c>
      <c r="M826" s="401">
        <v>0</v>
      </c>
      <c r="N826" s="465"/>
      <c r="O826" s="206"/>
      <c r="P826" s="207"/>
      <c r="Q826" s="207"/>
      <c r="R826" s="207"/>
      <c r="S826" s="207"/>
      <c r="T826" s="207"/>
      <c r="U826" s="207"/>
      <c r="V826" s="207"/>
      <c r="W826" s="207"/>
      <c r="X826" s="207"/>
      <c r="Y826" s="207"/>
      <c r="Z826" s="207"/>
      <c r="AA826" s="207"/>
      <c r="AB826" s="207"/>
      <c r="AC826" s="207"/>
      <c r="AD826" s="207"/>
      <c r="AE826" s="207"/>
      <c r="AF826" s="208"/>
      <c r="AG826" s="133"/>
      <c r="AH826" s="100"/>
      <c r="AL826" s="51"/>
      <c r="AM826" s="53"/>
    </row>
    <row r="827" spans="1:39" ht="12.75" customHeight="1">
      <c r="A827" s="629"/>
      <c r="B827" s="630" t="s">
        <v>466</v>
      </c>
      <c r="C827" s="626" t="s">
        <v>1025</v>
      </c>
      <c r="D827" s="626"/>
      <c r="E827" s="433">
        <f aca="true" t="shared" si="99" ref="E827:M827">SUM(E828:E832)</f>
        <v>362908.32809</v>
      </c>
      <c r="F827" s="434"/>
      <c r="G827" s="435"/>
      <c r="H827" s="403">
        <f>H829</f>
        <v>170092.758</v>
      </c>
      <c r="I827" s="404">
        <f t="shared" si="99"/>
        <v>111571.57912999998</v>
      </c>
      <c r="J827" s="404">
        <f t="shared" si="99"/>
        <v>125668.37448</v>
      </c>
      <c r="K827" s="404">
        <f t="shared" si="99"/>
        <v>125668.37448</v>
      </c>
      <c r="L827" s="404">
        <f t="shared" si="99"/>
        <v>110377.95223</v>
      </c>
      <c r="M827" s="404">
        <f t="shared" si="99"/>
        <v>110357.95223</v>
      </c>
      <c r="N827" s="463"/>
      <c r="O827" s="177"/>
      <c r="P827" s="178"/>
      <c r="Q827" s="178"/>
      <c r="R827" s="178"/>
      <c r="S827" s="178"/>
      <c r="T827" s="178"/>
      <c r="U827" s="178"/>
      <c r="V827" s="178"/>
      <c r="W827" s="178"/>
      <c r="X827" s="178"/>
      <c r="Y827" s="178"/>
      <c r="Z827" s="178"/>
      <c r="AA827" s="178"/>
      <c r="AB827" s="178"/>
      <c r="AC827" s="178"/>
      <c r="AD827" s="178"/>
      <c r="AE827" s="178"/>
      <c r="AF827" s="179"/>
      <c r="AG827" s="133"/>
      <c r="AH827" s="100"/>
      <c r="AL827" s="51"/>
      <c r="AM827" s="53"/>
    </row>
    <row r="828" spans="1:39" ht="12.75" customHeight="1">
      <c r="A828" s="629"/>
      <c r="B828" s="630"/>
      <c r="C828" s="626" t="s">
        <v>1026</v>
      </c>
      <c r="D828" s="626"/>
      <c r="E828" s="433">
        <f>SUM(I828:K828)</f>
        <v>563.2</v>
      </c>
      <c r="F828" s="434"/>
      <c r="G828" s="435"/>
      <c r="H828" s="403">
        <v>0</v>
      </c>
      <c r="I828" s="404">
        <f>I838+I845</f>
        <v>563.2</v>
      </c>
      <c r="J828" s="404">
        <f>J838+J845</f>
        <v>0</v>
      </c>
      <c r="K828" s="404">
        <f>K838+K845</f>
        <v>0</v>
      </c>
      <c r="L828" s="404">
        <f>L838+L845</f>
        <v>563.2</v>
      </c>
      <c r="M828" s="404">
        <f>M838+M845</f>
        <v>563.2</v>
      </c>
      <c r="N828" s="463"/>
      <c r="O828" s="177"/>
      <c r="P828" s="178"/>
      <c r="Q828" s="178"/>
      <c r="R828" s="178"/>
      <c r="S828" s="178"/>
      <c r="T828" s="178"/>
      <c r="U828" s="178"/>
      <c r="V828" s="178"/>
      <c r="W828" s="178"/>
      <c r="X828" s="178"/>
      <c r="Y828" s="178"/>
      <c r="Z828" s="178"/>
      <c r="AA828" s="178"/>
      <c r="AB828" s="178"/>
      <c r="AC828" s="178"/>
      <c r="AD828" s="178"/>
      <c r="AE828" s="178"/>
      <c r="AF828" s="179"/>
      <c r="AG828" s="133"/>
      <c r="AH828" s="100"/>
      <c r="AL828" s="51"/>
      <c r="AM828" s="53"/>
    </row>
    <row r="829" spans="1:39" ht="12.75" customHeight="1">
      <c r="A829" s="629"/>
      <c r="B829" s="630"/>
      <c r="C829" s="626" t="s">
        <v>1027</v>
      </c>
      <c r="D829" s="626"/>
      <c r="E829" s="433">
        <f>SUM(I829:K829)</f>
        <v>362345.12809</v>
      </c>
      <c r="F829" s="434"/>
      <c r="G829" s="435"/>
      <c r="H829" s="403">
        <f aca="true" t="shared" si="100" ref="H829:M829">H839+H847</f>
        <v>170092.758</v>
      </c>
      <c r="I829" s="404">
        <f t="shared" si="100"/>
        <v>111008.37912999999</v>
      </c>
      <c r="J829" s="404">
        <f t="shared" si="100"/>
        <v>125668.37448</v>
      </c>
      <c r="K829" s="404">
        <f t="shared" si="100"/>
        <v>125668.37448</v>
      </c>
      <c r="L829" s="404">
        <f t="shared" si="100"/>
        <v>109814.75223</v>
      </c>
      <c r="M829" s="404">
        <f t="shared" si="100"/>
        <v>109794.75223</v>
      </c>
      <c r="N829" s="463"/>
      <c r="O829" s="177"/>
      <c r="P829" s="178"/>
      <c r="Q829" s="178"/>
      <c r="R829" s="178"/>
      <c r="S829" s="178"/>
      <c r="T829" s="178"/>
      <c r="U829" s="178"/>
      <c r="V829" s="178"/>
      <c r="W829" s="178"/>
      <c r="X829" s="178"/>
      <c r="Y829" s="178"/>
      <c r="Z829" s="178"/>
      <c r="AA829" s="178"/>
      <c r="AB829" s="178"/>
      <c r="AC829" s="178"/>
      <c r="AD829" s="178"/>
      <c r="AE829" s="178"/>
      <c r="AF829" s="179"/>
      <c r="AG829" s="133"/>
      <c r="AH829" s="100"/>
      <c r="AL829" s="51"/>
      <c r="AM829" s="53"/>
    </row>
    <row r="830" spans="1:39" ht="12.75" customHeight="1" hidden="1">
      <c r="A830" s="629"/>
      <c r="B830" s="630"/>
      <c r="C830" s="626" t="s">
        <v>30</v>
      </c>
      <c r="D830" s="626"/>
      <c r="E830" s="433">
        <f>SUM(I830:K830)</f>
        <v>0</v>
      </c>
      <c r="F830" s="434"/>
      <c r="G830" s="435"/>
      <c r="H830" s="403"/>
      <c r="I830" s="404">
        <f>I840+I848</f>
        <v>0</v>
      </c>
      <c r="J830" s="404">
        <f>J840+J848</f>
        <v>0</v>
      </c>
      <c r="K830" s="404">
        <f>K840+K848</f>
        <v>0</v>
      </c>
      <c r="L830" s="404">
        <f>L840+L848</f>
        <v>0</v>
      </c>
      <c r="M830" s="404">
        <f>M840+M848</f>
        <v>0</v>
      </c>
      <c r="N830" s="463"/>
      <c r="O830" s="177"/>
      <c r="P830" s="178"/>
      <c r="Q830" s="178"/>
      <c r="R830" s="178"/>
      <c r="S830" s="178"/>
      <c r="T830" s="178"/>
      <c r="U830" s="178"/>
      <c r="V830" s="178"/>
      <c r="W830" s="178"/>
      <c r="X830" s="178"/>
      <c r="Y830" s="178"/>
      <c r="Z830" s="178"/>
      <c r="AA830" s="178"/>
      <c r="AB830" s="178"/>
      <c r="AC830" s="178"/>
      <c r="AD830" s="178"/>
      <c r="AE830" s="178"/>
      <c r="AF830" s="179"/>
      <c r="AG830" s="133"/>
      <c r="AH830" s="100"/>
      <c r="AL830" s="51"/>
      <c r="AM830" s="53" t="e">
        <f t="shared" si="90"/>
        <v>#DIV/0!</v>
      </c>
    </row>
    <row r="831" spans="1:39" ht="12.75" customHeight="1" hidden="1">
      <c r="A831" s="629"/>
      <c r="B831" s="630"/>
      <c r="C831" s="626" t="s">
        <v>39</v>
      </c>
      <c r="D831" s="626"/>
      <c r="E831" s="433">
        <f>SUM(I831:K831)</f>
        <v>0</v>
      </c>
      <c r="F831" s="434"/>
      <c r="G831" s="435"/>
      <c r="H831" s="403"/>
      <c r="I831" s="404"/>
      <c r="J831" s="404"/>
      <c r="K831" s="404"/>
      <c r="L831" s="404"/>
      <c r="M831" s="404"/>
      <c r="N831" s="463"/>
      <c r="O831" s="177"/>
      <c r="P831" s="178"/>
      <c r="Q831" s="178"/>
      <c r="R831" s="178"/>
      <c r="S831" s="178"/>
      <c r="T831" s="178"/>
      <c r="U831" s="178"/>
      <c r="V831" s="178"/>
      <c r="W831" s="178"/>
      <c r="X831" s="178"/>
      <c r="Y831" s="178"/>
      <c r="Z831" s="178"/>
      <c r="AA831" s="178"/>
      <c r="AB831" s="178"/>
      <c r="AC831" s="178"/>
      <c r="AD831" s="178"/>
      <c r="AE831" s="178"/>
      <c r="AF831" s="179"/>
      <c r="AG831" s="133"/>
      <c r="AH831" s="100"/>
      <c r="AL831" s="51"/>
      <c r="AM831" s="53" t="e">
        <f t="shared" si="90"/>
        <v>#DIV/0!</v>
      </c>
    </row>
    <row r="832" spans="1:39" ht="12.75" customHeight="1" hidden="1">
      <c r="A832" s="629"/>
      <c r="B832" s="630"/>
      <c r="C832" s="626" t="s">
        <v>40</v>
      </c>
      <c r="D832" s="626"/>
      <c r="E832" s="433">
        <f>SUM(I832:K832)</f>
        <v>0</v>
      </c>
      <c r="F832" s="434"/>
      <c r="G832" s="435"/>
      <c r="H832" s="403"/>
      <c r="I832" s="404"/>
      <c r="J832" s="404"/>
      <c r="K832" s="404"/>
      <c r="L832" s="404"/>
      <c r="M832" s="404"/>
      <c r="N832" s="464"/>
      <c r="O832" s="183"/>
      <c r="P832" s="184"/>
      <c r="Q832" s="184"/>
      <c r="R832" s="184"/>
      <c r="S832" s="184"/>
      <c r="T832" s="184"/>
      <c r="U832" s="184"/>
      <c r="V832" s="184"/>
      <c r="W832" s="184"/>
      <c r="X832" s="184"/>
      <c r="Y832" s="184"/>
      <c r="Z832" s="184"/>
      <c r="AA832" s="184"/>
      <c r="AB832" s="184"/>
      <c r="AC832" s="184"/>
      <c r="AD832" s="184"/>
      <c r="AE832" s="184"/>
      <c r="AF832" s="185"/>
      <c r="AG832" s="133"/>
      <c r="AH832" s="100"/>
      <c r="AL832" s="51"/>
      <c r="AM832" s="53" t="e">
        <f t="shared" si="90"/>
        <v>#DIV/0!</v>
      </c>
    </row>
    <row r="833" spans="1:39" ht="12.75" customHeight="1">
      <c r="A833" s="629"/>
      <c r="B833" s="630"/>
      <c r="C833" s="626" t="s">
        <v>1028</v>
      </c>
      <c r="D833" s="626"/>
      <c r="E833" s="433"/>
      <c r="F833" s="434"/>
      <c r="G833" s="435"/>
      <c r="H833" s="403">
        <v>0</v>
      </c>
      <c r="I833" s="404">
        <v>0</v>
      </c>
      <c r="J833" s="404"/>
      <c r="K833" s="404"/>
      <c r="L833" s="404">
        <v>0</v>
      </c>
      <c r="M833" s="404">
        <v>0</v>
      </c>
      <c r="N833" s="465"/>
      <c r="O833" s="206"/>
      <c r="P833" s="207"/>
      <c r="Q833" s="207"/>
      <c r="R833" s="207"/>
      <c r="S833" s="207"/>
      <c r="T833" s="207"/>
      <c r="U833" s="207"/>
      <c r="V833" s="207"/>
      <c r="W833" s="207"/>
      <c r="X833" s="207"/>
      <c r="Y833" s="207"/>
      <c r="Z833" s="207"/>
      <c r="AA833" s="207"/>
      <c r="AB833" s="207"/>
      <c r="AC833" s="207"/>
      <c r="AD833" s="207"/>
      <c r="AE833" s="207"/>
      <c r="AF833" s="208"/>
      <c r="AG833" s="133"/>
      <c r="AH833" s="100"/>
      <c r="AL833" s="51"/>
      <c r="AM833" s="53"/>
    </row>
    <row r="834" spans="1:39" ht="23.25" customHeight="1">
      <c r="A834" s="629"/>
      <c r="B834" s="630"/>
      <c r="C834" s="626" t="s">
        <v>1029</v>
      </c>
      <c r="D834" s="626"/>
      <c r="E834" s="433"/>
      <c r="F834" s="434"/>
      <c r="G834" s="435"/>
      <c r="H834" s="403">
        <v>0</v>
      </c>
      <c r="I834" s="404">
        <v>0</v>
      </c>
      <c r="J834" s="404"/>
      <c r="K834" s="404"/>
      <c r="L834" s="404">
        <v>0</v>
      </c>
      <c r="M834" s="404">
        <v>0</v>
      </c>
      <c r="N834" s="465"/>
      <c r="O834" s="206"/>
      <c r="P834" s="207"/>
      <c r="Q834" s="207"/>
      <c r="R834" s="207"/>
      <c r="S834" s="207"/>
      <c r="T834" s="207"/>
      <c r="U834" s="207"/>
      <c r="V834" s="207"/>
      <c r="W834" s="207"/>
      <c r="X834" s="207"/>
      <c r="Y834" s="207"/>
      <c r="Z834" s="207"/>
      <c r="AA834" s="207"/>
      <c r="AB834" s="207"/>
      <c r="AC834" s="207"/>
      <c r="AD834" s="207"/>
      <c r="AE834" s="207"/>
      <c r="AF834" s="208"/>
      <c r="AG834" s="133"/>
      <c r="AH834" s="100"/>
      <c r="AL834" s="51"/>
      <c r="AM834" s="53"/>
    </row>
    <row r="835" spans="1:39" ht="12.75" customHeight="1">
      <c r="A835" s="629"/>
      <c r="B835" s="630"/>
      <c r="C835" s="626" t="s">
        <v>1030</v>
      </c>
      <c r="D835" s="626"/>
      <c r="E835" s="433"/>
      <c r="F835" s="434"/>
      <c r="G835" s="435"/>
      <c r="H835" s="403">
        <v>0</v>
      </c>
      <c r="I835" s="404">
        <v>0</v>
      </c>
      <c r="J835" s="404"/>
      <c r="K835" s="404"/>
      <c r="L835" s="404">
        <v>0</v>
      </c>
      <c r="M835" s="404">
        <v>0</v>
      </c>
      <c r="N835" s="465"/>
      <c r="O835" s="206"/>
      <c r="P835" s="207"/>
      <c r="Q835" s="207"/>
      <c r="R835" s="207"/>
      <c r="S835" s="207"/>
      <c r="T835" s="207"/>
      <c r="U835" s="207"/>
      <c r="V835" s="207"/>
      <c r="W835" s="207"/>
      <c r="X835" s="207"/>
      <c r="Y835" s="207"/>
      <c r="Z835" s="207"/>
      <c r="AA835" s="207"/>
      <c r="AB835" s="207"/>
      <c r="AC835" s="207"/>
      <c r="AD835" s="207"/>
      <c r="AE835" s="207"/>
      <c r="AF835" s="208"/>
      <c r="AG835" s="133"/>
      <c r="AH835" s="100"/>
      <c r="AL835" s="51"/>
      <c r="AM835" s="53"/>
    </row>
    <row r="836" spans="1:39" ht="12.75" customHeight="1">
      <c r="A836" s="629"/>
      <c r="B836" s="630"/>
      <c r="C836" s="626" t="s">
        <v>1031</v>
      </c>
      <c r="D836" s="626"/>
      <c r="E836" s="433"/>
      <c r="F836" s="434"/>
      <c r="G836" s="435"/>
      <c r="H836" s="403">
        <v>0</v>
      </c>
      <c r="I836" s="404">
        <v>0</v>
      </c>
      <c r="J836" s="404"/>
      <c r="K836" s="404"/>
      <c r="L836" s="404">
        <v>0</v>
      </c>
      <c r="M836" s="404">
        <v>0</v>
      </c>
      <c r="N836" s="465"/>
      <c r="O836" s="206"/>
      <c r="P836" s="207"/>
      <c r="Q836" s="207"/>
      <c r="R836" s="207"/>
      <c r="S836" s="207"/>
      <c r="T836" s="207"/>
      <c r="U836" s="207"/>
      <c r="V836" s="207"/>
      <c r="W836" s="207"/>
      <c r="X836" s="207"/>
      <c r="Y836" s="207"/>
      <c r="Z836" s="207"/>
      <c r="AA836" s="207"/>
      <c r="AB836" s="207"/>
      <c r="AC836" s="207"/>
      <c r="AD836" s="207"/>
      <c r="AE836" s="207"/>
      <c r="AF836" s="208"/>
      <c r="AG836" s="133"/>
      <c r="AH836" s="100"/>
      <c r="AL836" s="51"/>
      <c r="AM836" s="53"/>
    </row>
    <row r="837" spans="1:39" ht="12.75" customHeight="1">
      <c r="A837" s="629"/>
      <c r="B837" s="631" t="s">
        <v>469</v>
      </c>
      <c r="C837" s="624" t="s">
        <v>1025</v>
      </c>
      <c r="D837" s="624"/>
      <c r="E837" s="398">
        <f aca="true" t="shared" si="101" ref="E837:M837">SUM(E838:E842)</f>
        <v>102535.1977</v>
      </c>
      <c r="F837" s="399"/>
      <c r="G837" s="172"/>
      <c r="H837" s="400">
        <f>H839</f>
        <v>45791.195</v>
      </c>
      <c r="I837" s="401">
        <f t="shared" si="101"/>
        <v>29394.2317</v>
      </c>
      <c r="J837" s="401">
        <f t="shared" si="101"/>
        <v>36570.483</v>
      </c>
      <c r="K837" s="401">
        <f t="shared" si="101"/>
        <v>36570.483</v>
      </c>
      <c r="L837" s="401">
        <f t="shared" si="101"/>
        <v>29328.91046</v>
      </c>
      <c r="M837" s="401">
        <f t="shared" si="101"/>
        <v>29328.91046</v>
      </c>
      <c r="N837" s="634"/>
      <c r="O837" s="177"/>
      <c r="P837" s="178"/>
      <c r="Q837" s="178"/>
      <c r="R837" s="178"/>
      <c r="S837" s="178"/>
      <c r="T837" s="178"/>
      <c r="U837" s="178"/>
      <c r="V837" s="178"/>
      <c r="W837" s="178"/>
      <c r="X837" s="178"/>
      <c r="Y837" s="178"/>
      <c r="Z837" s="178"/>
      <c r="AA837" s="178"/>
      <c r="AB837" s="178"/>
      <c r="AC837" s="178"/>
      <c r="AD837" s="178"/>
      <c r="AE837" s="178"/>
      <c r="AF837" s="179"/>
      <c r="AG837" s="133"/>
      <c r="AH837" s="100"/>
      <c r="AL837" s="51"/>
      <c r="AM837" s="53"/>
    </row>
    <row r="838" spans="1:39" ht="12.75" customHeight="1">
      <c r="A838" s="629"/>
      <c r="B838" s="631"/>
      <c r="C838" s="624" t="s">
        <v>1026</v>
      </c>
      <c r="D838" s="624"/>
      <c r="E838" s="398">
        <f>SUM(I838:K838)</f>
        <v>563.2</v>
      </c>
      <c r="F838" s="399"/>
      <c r="G838" s="172"/>
      <c r="H838" s="400">
        <v>0</v>
      </c>
      <c r="I838" s="401">
        <v>563.2</v>
      </c>
      <c r="J838" s="401"/>
      <c r="K838" s="401"/>
      <c r="L838" s="401">
        <v>563.2</v>
      </c>
      <c r="M838" s="401">
        <v>563.2</v>
      </c>
      <c r="N838" s="634"/>
      <c r="O838" s="177"/>
      <c r="P838" s="178"/>
      <c r="Q838" s="178"/>
      <c r="R838" s="178"/>
      <c r="S838" s="178"/>
      <c r="T838" s="178"/>
      <c r="U838" s="178"/>
      <c r="V838" s="178"/>
      <c r="W838" s="178"/>
      <c r="X838" s="178"/>
      <c r="Y838" s="178"/>
      <c r="Z838" s="178"/>
      <c r="AA838" s="178"/>
      <c r="AB838" s="178"/>
      <c r="AC838" s="178"/>
      <c r="AD838" s="178"/>
      <c r="AE838" s="178"/>
      <c r="AF838" s="179"/>
      <c r="AG838" s="133"/>
      <c r="AH838" s="100"/>
      <c r="AL838" s="51"/>
      <c r="AM838" s="53">
        <f t="shared" si="90"/>
        <v>100</v>
      </c>
    </row>
    <row r="839" spans="1:39" ht="12" customHeight="1">
      <c r="A839" s="629"/>
      <c r="B839" s="631"/>
      <c r="C839" s="624" t="s">
        <v>1027</v>
      </c>
      <c r="D839" s="624"/>
      <c r="E839" s="398">
        <f>SUM(I839:K839)</f>
        <v>101971.9977</v>
      </c>
      <c r="F839" s="399">
        <v>813</v>
      </c>
      <c r="G839" s="172" t="s">
        <v>1051</v>
      </c>
      <c r="H839" s="400">
        <v>45791.195</v>
      </c>
      <c r="I839" s="401">
        <f>29394.2317-563.2</f>
        <v>28831.0317</v>
      </c>
      <c r="J839" s="401">
        <v>36570.483</v>
      </c>
      <c r="K839" s="401">
        <v>36570.483</v>
      </c>
      <c r="L839" s="401">
        <f>29328.91046-563.2</f>
        <v>28765.71046</v>
      </c>
      <c r="M839" s="401">
        <f>L839</f>
        <v>28765.71046</v>
      </c>
      <c r="N839" s="634"/>
      <c r="O839" s="177"/>
      <c r="P839" s="178"/>
      <c r="Q839" s="178"/>
      <c r="R839" s="178"/>
      <c r="S839" s="178"/>
      <c r="T839" s="178"/>
      <c r="U839" s="178"/>
      <c r="V839" s="178"/>
      <c r="W839" s="178"/>
      <c r="X839" s="178"/>
      <c r="Y839" s="178"/>
      <c r="Z839" s="178"/>
      <c r="AA839" s="178"/>
      <c r="AB839" s="178"/>
      <c r="AC839" s="178"/>
      <c r="AD839" s="178"/>
      <c r="AE839" s="178"/>
      <c r="AF839" s="179"/>
      <c r="AG839" s="133"/>
      <c r="AH839" s="100"/>
      <c r="AL839" s="51"/>
      <c r="AM839" s="53">
        <f t="shared" si="90"/>
        <v>99.77343426111248</v>
      </c>
    </row>
    <row r="840" spans="1:39" ht="12.75" customHeight="1" hidden="1">
      <c r="A840" s="629"/>
      <c r="B840" s="631"/>
      <c r="C840" s="624" t="s">
        <v>30</v>
      </c>
      <c r="D840" s="624"/>
      <c r="E840" s="398">
        <f>SUM(I840:K840)</f>
        <v>0</v>
      </c>
      <c r="F840" s="399"/>
      <c r="G840" s="172"/>
      <c r="H840" s="400"/>
      <c r="I840" s="401"/>
      <c r="J840" s="401"/>
      <c r="K840" s="401"/>
      <c r="L840" s="401"/>
      <c r="M840" s="401"/>
      <c r="N840" s="634"/>
      <c r="O840" s="177"/>
      <c r="P840" s="178"/>
      <c r="Q840" s="178"/>
      <c r="R840" s="178"/>
      <c r="S840" s="178"/>
      <c r="T840" s="178"/>
      <c r="U840" s="178"/>
      <c r="V840" s="178"/>
      <c r="W840" s="178"/>
      <c r="X840" s="178"/>
      <c r="Y840" s="178"/>
      <c r="Z840" s="178"/>
      <c r="AA840" s="178"/>
      <c r="AB840" s="178"/>
      <c r="AC840" s="178"/>
      <c r="AD840" s="178"/>
      <c r="AE840" s="178"/>
      <c r="AF840" s="179"/>
      <c r="AG840" s="133"/>
      <c r="AH840" s="100"/>
      <c r="AL840" s="51"/>
      <c r="AM840" s="53" t="e">
        <f t="shared" si="90"/>
        <v>#DIV/0!</v>
      </c>
    </row>
    <row r="841" spans="1:39" ht="12.75" customHeight="1" hidden="1">
      <c r="A841" s="629"/>
      <c r="B841" s="631"/>
      <c r="C841" s="624" t="s">
        <v>39</v>
      </c>
      <c r="D841" s="624"/>
      <c r="E841" s="398">
        <f>SUM(I841:K841)</f>
        <v>0</v>
      </c>
      <c r="F841" s="399"/>
      <c r="G841" s="172"/>
      <c r="H841" s="400"/>
      <c r="I841" s="401"/>
      <c r="J841" s="401"/>
      <c r="K841" s="401"/>
      <c r="L841" s="401"/>
      <c r="M841" s="401"/>
      <c r="N841" s="463"/>
      <c r="O841" s="177"/>
      <c r="P841" s="178"/>
      <c r="Q841" s="178"/>
      <c r="R841" s="178"/>
      <c r="S841" s="178"/>
      <c r="T841" s="178"/>
      <c r="U841" s="178"/>
      <c r="V841" s="178"/>
      <c r="W841" s="178"/>
      <c r="X841" s="178"/>
      <c r="Y841" s="178"/>
      <c r="Z841" s="178"/>
      <c r="AA841" s="178"/>
      <c r="AB841" s="178"/>
      <c r="AC841" s="178"/>
      <c r="AD841" s="178"/>
      <c r="AE841" s="178"/>
      <c r="AF841" s="179"/>
      <c r="AG841" s="133"/>
      <c r="AH841" s="100"/>
      <c r="AL841" s="51"/>
      <c r="AM841" s="53" t="e">
        <f t="shared" si="90"/>
        <v>#DIV/0!</v>
      </c>
    </row>
    <row r="842" spans="1:39" ht="12.75" customHeight="1" hidden="1">
      <c r="A842" s="629"/>
      <c r="B842" s="631"/>
      <c r="C842" s="624" t="s">
        <v>40</v>
      </c>
      <c r="D842" s="624"/>
      <c r="E842" s="398">
        <f>SUM(I842:K842)</f>
        <v>0</v>
      </c>
      <c r="F842" s="399"/>
      <c r="G842" s="172"/>
      <c r="H842" s="400"/>
      <c r="I842" s="401"/>
      <c r="J842" s="401"/>
      <c r="K842" s="401"/>
      <c r="L842" s="401"/>
      <c r="M842" s="401"/>
      <c r="N842" s="464"/>
      <c r="O842" s="183"/>
      <c r="P842" s="184"/>
      <c r="Q842" s="184"/>
      <c r="R842" s="184"/>
      <c r="S842" s="184"/>
      <c r="T842" s="184"/>
      <c r="U842" s="184"/>
      <c r="V842" s="184"/>
      <c r="W842" s="184"/>
      <c r="X842" s="184"/>
      <c r="Y842" s="184"/>
      <c r="Z842" s="184"/>
      <c r="AA842" s="184"/>
      <c r="AB842" s="184"/>
      <c r="AC842" s="184"/>
      <c r="AD842" s="184"/>
      <c r="AE842" s="184"/>
      <c r="AF842" s="185"/>
      <c r="AG842" s="133"/>
      <c r="AH842" s="100"/>
      <c r="AL842" s="51"/>
      <c r="AM842" s="53" t="e">
        <f t="shared" si="90"/>
        <v>#DIV/0!</v>
      </c>
    </row>
    <row r="843" spans="1:39" ht="12.75" customHeight="1">
      <c r="A843" s="629"/>
      <c r="B843" s="631"/>
      <c r="C843" s="624" t="s">
        <v>1028</v>
      </c>
      <c r="D843" s="624"/>
      <c r="E843" s="398"/>
      <c r="F843" s="399"/>
      <c r="G843" s="172"/>
      <c r="H843" s="400">
        <v>0</v>
      </c>
      <c r="I843" s="401">
        <v>0</v>
      </c>
      <c r="J843" s="401"/>
      <c r="K843" s="401"/>
      <c r="L843" s="401">
        <v>0</v>
      </c>
      <c r="M843" s="401">
        <v>0</v>
      </c>
      <c r="N843" s="465"/>
      <c r="O843" s="206"/>
      <c r="P843" s="207"/>
      <c r="Q843" s="207"/>
      <c r="R843" s="207"/>
      <c r="S843" s="207"/>
      <c r="T843" s="207"/>
      <c r="U843" s="207"/>
      <c r="V843" s="207"/>
      <c r="W843" s="207"/>
      <c r="X843" s="207"/>
      <c r="Y843" s="207"/>
      <c r="Z843" s="207"/>
      <c r="AA843" s="207"/>
      <c r="AB843" s="207"/>
      <c r="AC843" s="207"/>
      <c r="AD843" s="207"/>
      <c r="AE843" s="207"/>
      <c r="AF843" s="208"/>
      <c r="AG843" s="133"/>
      <c r="AH843" s="100"/>
      <c r="AL843" s="51"/>
      <c r="AM843" s="53"/>
    </row>
    <row r="844" spans="1:39" ht="12.75" customHeight="1">
      <c r="A844" s="629"/>
      <c r="B844" s="631" t="s">
        <v>472</v>
      </c>
      <c r="C844" s="624" t="s">
        <v>1025</v>
      </c>
      <c r="D844" s="624"/>
      <c r="E844" s="398">
        <f aca="true" t="shared" si="102" ref="E844:M844">SUM(E845:E850)</f>
        <v>260373.13039</v>
      </c>
      <c r="F844" s="399"/>
      <c r="G844" s="172"/>
      <c r="H844" s="400">
        <f>H847</f>
        <v>124301.563</v>
      </c>
      <c r="I844" s="401">
        <f t="shared" si="102"/>
        <v>82177.34743</v>
      </c>
      <c r="J844" s="401">
        <f t="shared" si="102"/>
        <v>89097.89148</v>
      </c>
      <c r="K844" s="401">
        <f t="shared" si="102"/>
        <v>89097.89148</v>
      </c>
      <c r="L844" s="401">
        <f t="shared" si="102"/>
        <v>81049.04177</v>
      </c>
      <c r="M844" s="401">
        <f t="shared" si="102"/>
        <v>81029.04177</v>
      </c>
      <c r="N844" s="634"/>
      <c r="O844" s="177"/>
      <c r="P844" s="178"/>
      <c r="Q844" s="178"/>
      <c r="R844" s="178"/>
      <c r="S844" s="178"/>
      <c r="T844" s="178"/>
      <c r="U844" s="178"/>
      <c r="V844" s="178"/>
      <c r="W844" s="178"/>
      <c r="X844" s="178"/>
      <c r="Y844" s="178"/>
      <c r="Z844" s="178"/>
      <c r="AA844" s="178"/>
      <c r="AB844" s="178"/>
      <c r="AC844" s="178"/>
      <c r="AD844" s="178"/>
      <c r="AE844" s="178"/>
      <c r="AF844" s="179"/>
      <c r="AG844" s="133"/>
      <c r="AH844" s="100"/>
      <c r="AL844" s="51"/>
      <c r="AM844" s="53"/>
    </row>
    <row r="845" spans="1:39" ht="12.75" customHeight="1" hidden="1">
      <c r="A845" s="629"/>
      <c r="B845" s="631"/>
      <c r="C845" s="624" t="s">
        <v>28</v>
      </c>
      <c r="D845" s="624"/>
      <c r="E845" s="398">
        <f>SUM(I845:K845)</f>
        <v>0</v>
      </c>
      <c r="F845" s="399"/>
      <c r="G845" s="172"/>
      <c r="H845" s="400"/>
      <c r="I845" s="401"/>
      <c r="J845" s="401"/>
      <c r="K845" s="401"/>
      <c r="L845" s="401"/>
      <c r="M845" s="401"/>
      <c r="N845" s="634"/>
      <c r="O845" s="177"/>
      <c r="P845" s="178"/>
      <c r="Q845" s="178"/>
      <c r="R845" s="178"/>
      <c r="S845" s="178"/>
      <c r="T845" s="178"/>
      <c r="U845" s="178"/>
      <c r="V845" s="178"/>
      <c r="W845" s="178"/>
      <c r="X845" s="178"/>
      <c r="Y845" s="178"/>
      <c r="Z845" s="178"/>
      <c r="AA845" s="178"/>
      <c r="AB845" s="178"/>
      <c r="AC845" s="178"/>
      <c r="AD845" s="178"/>
      <c r="AE845" s="178"/>
      <c r="AF845" s="179"/>
      <c r="AG845" s="133"/>
      <c r="AH845" s="100"/>
      <c r="AL845" s="51"/>
      <c r="AM845" s="53" t="e">
        <f t="shared" si="90"/>
        <v>#DIV/0!</v>
      </c>
    </row>
    <row r="846" spans="1:39" ht="12.75" customHeight="1">
      <c r="A846" s="629"/>
      <c r="B846" s="631"/>
      <c r="C846" s="624" t="s">
        <v>1026</v>
      </c>
      <c r="D846" s="624"/>
      <c r="E846" s="398"/>
      <c r="F846" s="399"/>
      <c r="G846" s="172"/>
      <c r="H846" s="400">
        <v>0</v>
      </c>
      <c r="I846" s="401">
        <v>0</v>
      </c>
      <c r="J846" s="401"/>
      <c r="K846" s="401"/>
      <c r="L846" s="401">
        <v>0</v>
      </c>
      <c r="M846" s="401">
        <v>0</v>
      </c>
      <c r="N846" s="634"/>
      <c r="O846" s="177"/>
      <c r="P846" s="178"/>
      <c r="Q846" s="178"/>
      <c r="R846" s="178"/>
      <c r="S846" s="178"/>
      <c r="T846" s="178"/>
      <c r="U846" s="178"/>
      <c r="V846" s="178"/>
      <c r="W846" s="178"/>
      <c r="X846" s="178"/>
      <c r="Y846" s="178"/>
      <c r="Z846" s="178"/>
      <c r="AA846" s="178"/>
      <c r="AB846" s="178"/>
      <c r="AC846" s="178"/>
      <c r="AD846" s="178"/>
      <c r="AE846" s="178"/>
      <c r="AF846" s="179"/>
      <c r="AG846" s="133"/>
      <c r="AH846" s="100"/>
      <c r="AL846" s="51"/>
      <c r="AM846" s="53"/>
    </row>
    <row r="847" spans="1:39" ht="12.75" customHeight="1">
      <c r="A847" s="629"/>
      <c r="B847" s="631"/>
      <c r="C847" s="624" t="s">
        <v>1027</v>
      </c>
      <c r="D847" s="624"/>
      <c r="E847" s="398">
        <f>SUM(I847:K847)</f>
        <v>260373.13039</v>
      </c>
      <c r="F847" s="399">
        <v>813</v>
      </c>
      <c r="G847" s="172" t="s">
        <v>1051</v>
      </c>
      <c r="H847" s="400">
        <v>124301.563</v>
      </c>
      <c r="I847" s="401">
        <v>82177.34743</v>
      </c>
      <c r="J847" s="401">
        <v>89097.89148</v>
      </c>
      <c r="K847" s="401">
        <v>89097.89148</v>
      </c>
      <c r="L847" s="401">
        <v>81049.04177</v>
      </c>
      <c r="M847" s="401">
        <v>81029.04177</v>
      </c>
      <c r="N847" s="634"/>
      <c r="O847" s="177"/>
      <c r="P847" s="178"/>
      <c r="Q847" s="178"/>
      <c r="R847" s="178"/>
      <c r="S847" s="178"/>
      <c r="T847" s="178"/>
      <c r="U847" s="178"/>
      <c r="V847" s="178"/>
      <c r="W847" s="178"/>
      <c r="X847" s="178"/>
      <c r="Y847" s="178"/>
      <c r="Z847" s="178"/>
      <c r="AA847" s="178"/>
      <c r="AB847" s="178"/>
      <c r="AC847" s="178"/>
      <c r="AD847" s="178"/>
      <c r="AE847" s="178"/>
      <c r="AF847" s="179"/>
      <c r="AG847" s="133"/>
      <c r="AH847" s="100"/>
      <c r="AL847" s="51"/>
      <c r="AM847" s="53">
        <f t="shared" si="90"/>
        <v>98.60264939680835</v>
      </c>
    </row>
    <row r="848" spans="1:39" ht="12.75" customHeight="1" hidden="1">
      <c r="A848" s="629"/>
      <c r="B848" s="631"/>
      <c r="C848" s="624" t="s">
        <v>30</v>
      </c>
      <c r="D848" s="624"/>
      <c r="E848" s="398">
        <f>SUM(I848:K848)</f>
        <v>0</v>
      </c>
      <c r="F848" s="399"/>
      <c r="G848" s="172"/>
      <c r="H848" s="400"/>
      <c r="I848" s="401"/>
      <c r="J848" s="401"/>
      <c r="K848" s="401"/>
      <c r="L848" s="401"/>
      <c r="M848" s="401"/>
      <c r="N848" s="634"/>
      <c r="O848" s="177"/>
      <c r="P848" s="178"/>
      <c r="Q848" s="178"/>
      <c r="R848" s="178"/>
      <c r="S848" s="178"/>
      <c r="T848" s="178"/>
      <c r="U848" s="178"/>
      <c r="V848" s="178"/>
      <c r="W848" s="178"/>
      <c r="X848" s="178"/>
      <c r="Y848" s="178"/>
      <c r="Z848" s="178"/>
      <c r="AA848" s="178"/>
      <c r="AB848" s="178"/>
      <c r="AC848" s="178"/>
      <c r="AD848" s="178"/>
      <c r="AE848" s="178"/>
      <c r="AF848" s="179"/>
      <c r="AG848" s="133"/>
      <c r="AH848" s="100"/>
      <c r="AL848" s="51"/>
      <c r="AM848" s="53" t="e">
        <f t="shared" si="90"/>
        <v>#DIV/0!</v>
      </c>
    </row>
    <row r="849" spans="1:39" ht="12.75" customHeight="1" hidden="1">
      <c r="A849" s="629"/>
      <c r="B849" s="631"/>
      <c r="C849" s="624" t="s">
        <v>39</v>
      </c>
      <c r="D849" s="624"/>
      <c r="E849" s="398">
        <f>SUM(I849:K849)</f>
        <v>0</v>
      </c>
      <c r="F849" s="399"/>
      <c r="G849" s="172"/>
      <c r="H849" s="400"/>
      <c r="I849" s="401"/>
      <c r="J849" s="401"/>
      <c r="K849" s="401"/>
      <c r="L849" s="401"/>
      <c r="M849" s="401"/>
      <c r="N849" s="463"/>
      <c r="O849" s="177"/>
      <c r="P849" s="178"/>
      <c r="Q849" s="178"/>
      <c r="R849" s="178"/>
      <c r="S849" s="178"/>
      <c r="T849" s="178"/>
      <c r="U849" s="178"/>
      <c r="V849" s="178"/>
      <c r="W849" s="178"/>
      <c r="X849" s="178"/>
      <c r="Y849" s="178"/>
      <c r="Z849" s="178"/>
      <c r="AA849" s="178"/>
      <c r="AB849" s="178"/>
      <c r="AC849" s="178"/>
      <c r="AD849" s="178"/>
      <c r="AE849" s="178"/>
      <c r="AF849" s="179"/>
      <c r="AG849" s="133"/>
      <c r="AH849" s="100"/>
      <c r="AL849" s="51"/>
      <c r="AM849" s="53" t="e">
        <f t="shared" si="90"/>
        <v>#DIV/0!</v>
      </c>
    </row>
    <row r="850" spans="1:39" ht="12.75" customHeight="1" hidden="1">
      <c r="A850" s="629"/>
      <c r="B850" s="631"/>
      <c r="C850" s="624" t="s">
        <v>40</v>
      </c>
      <c r="D850" s="624"/>
      <c r="E850" s="398">
        <f>SUM(I850:K850)</f>
        <v>0</v>
      </c>
      <c r="F850" s="399"/>
      <c r="G850" s="172"/>
      <c r="H850" s="400"/>
      <c r="I850" s="401"/>
      <c r="J850" s="401"/>
      <c r="K850" s="401"/>
      <c r="L850" s="401"/>
      <c r="M850" s="401"/>
      <c r="N850" s="464"/>
      <c r="O850" s="183"/>
      <c r="P850" s="184"/>
      <c r="Q850" s="184"/>
      <c r="R850" s="184"/>
      <c r="S850" s="184"/>
      <c r="T850" s="184"/>
      <c r="U850" s="184"/>
      <c r="V850" s="184"/>
      <c r="W850" s="184"/>
      <c r="X850" s="184"/>
      <c r="Y850" s="184"/>
      <c r="Z850" s="184"/>
      <c r="AA850" s="184"/>
      <c r="AB850" s="184"/>
      <c r="AC850" s="184"/>
      <c r="AD850" s="184"/>
      <c r="AE850" s="184"/>
      <c r="AF850" s="185"/>
      <c r="AG850" s="133"/>
      <c r="AH850" s="100"/>
      <c r="AL850" s="51"/>
      <c r="AM850" s="53" t="e">
        <f>(M850/I850)*100</f>
        <v>#DIV/0!</v>
      </c>
    </row>
    <row r="851" spans="1:39" ht="42" customHeight="1">
      <c r="A851" s="629"/>
      <c r="B851" s="631"/>
      <c r="C851" s="624" t="s">
        <v>1028</v>
      </c>
      <c r="D851" s="624"/>
      <c r="E851" s="398"/>
      <c r="F851" s="399"/>
      <c r="G851" s="172"/>
      <c r="H851" s="400">
        <v>0</v>
      </c>
      <c r="I851" s="401">
        <v>0</v>
      </c>
      <c r="J851" s="401"/>
      <c r="K851" s="401"/>
      <c r="L851" s="401">
        <v>0</v>
      </c>
      <c r="M851" s="401">
        <v>0</v>
      </c>
      <c r="N851" s="465"/>
      <c r="O851" s="206"/>
      <c r="P851" s="207"/>
      <c r="Q851" s="207"/>
      <c r="R851" s="207"/>
      <c r="S851" s="207"/>
      <c r="T851" s="207"/>
      <c r="U851" s="207"/>
      <c r="V851" s="207"/>
      <c r="W851" s="207"/>
      <c r="X851" s="207"/>
      <c r="Y851" s="207"/>
      <c r="Z851" s="207"/>
      <c r="AA851" s="207"/>
      <c r="AB851" s="207"/>
      <c r="AC851" s="207"/>
      <c r="AD851" s="207"/>
      <c r="AE851" s="207"/>
      <c r="AF851" s="208"/>
      <c r="AG851" s="133"/>
      <c r="AH851" s="100"/>
      <c r="AL851" s="51"/>
      <c r="AM851" s="53"/>
    </row>
    <row r="852" spans="1:39" ht="12.75" customHeight="1">
      <c r="A852" s="629"/>
      <c r="B852" s="630" t="s">
        <v>475</v>
      </c>
      <c r="C852" s="626" t="s">
        <v>1025</v>
      </c>
      <c r="D852" s="626"/>
      <c r="E852" s="433" t="e">
        <f aca="true" t="shared" si="103" ref="E852:M852">SUM(E853:E858)</f>
        <v>#REF!</v>
      </c>
      <c r="F852" s="434"/>
      <c r="G852" s="435"/>
      <c r="H852" s="403">
        <f>H855</f>
        <v>102896.5</v>
      </c>
      <c r="I852" s="404">
        <f>I855</f>
        <v>141284.34</v>
      </c>
      <c r="J852" s="404">
        <f t="shared" si="103"/>
        <v>0</v>
      </c>
      <c r="K852" s="404">
        <f t="shared" si="103"/>
        <v>0</v>
      </c>
      <c r="L852" s="404">
        <f t="shared" si="103"/>
        <v>141255.77132</v>
      </c>
      <c r="M852" s="404">
        <f t="shared" si="103"/>
        <v>136532.88172</v>
      </c>
      <c r="N852" s="463"/>
      <c r="O852" s="177"/>
      <c r="P852" s="178"/>
      <c r="Q852" s="178"/>
      <c r="R852" s="178"/>
      <c r="S852" s="178"/>
      <c r="T852" s="178"/>
      <c r="U852" s="178"/>
      <c r="V852" s="178"/>
      <c r="W852" s="178"/>
      <c r="X852" s="178"/>
      <c r="Y852" s="178"/>
      <c r="Z852" s="178"/>
      <c r="AA852" s="178"/>
      <c r="AB852" s="178"/>
      <c r="AC852" s="178"/>
      <c r="AD852" s="178"/>
      <c r="AE852" s="178"/>
      <c r="AF852" s="179"/>
      <c r="AG852" s="133"/>
      <c r="AH852" s="100"/>
      <c r="AL852" s="51"/>
      <c r="AM852" s="53"/>
    </row>
    <row r="853" spans="1:39" ht="12.75" customHeight="1" hidden="1">
      <c r="A853" s="629"/>
      <c r="B853" s="630"/>
      <c r="C853" s="626" t="s">
        <v>28</v>
      </c>
      <c r="D853" s="626"/>
      <c r="E853" s="433">
        <f>SUM(I853:K853)</f>
        <v>0</v>
      </c>
      <c r="F853" s="434"/>
      <c r="G853" s="435"/>
      <c r="H853" s="403"/>
      <c r="I853" s="404">
        <f>I864+I872+I880+I885</f>
        <v>0</v>
      </c>
      <c r="J853" s="404">
        <f>J864+J872+J880+J885</f>
        <v>0</v>
      </c>
      <c r="K853" s="404">
        <f>K864+K872+K880+K885</f>
        <v>0</v>
      </c>
      <c r="L853" s="404">
        <f>L864+L872+L880+L885</f>
        <v>0</v>
      </c>
      <c r="M853" s="404">
        <f>M864+M872+M880+M885</f>
        <v>0</v>
      </c>
      <c r="N853" s="463"/>
      <c r="O853" s="177"/>
      <c r="P853" s="178"/>
      <c r="Q853" s="178"/>
      <c r="R853" s="178"/>
      <c r="S853" s="178"/>
      <c r="T853" s="178"/>
      <c r="U853" s="178"/>
      <c r="V853" s="178"/>
      <c r="W853" s="178"/>
      <c r="X853" s="178"/>
      <c r="Y853" s="178"/>
      <c r="Z853" s="178"/>
      <c r="AA853" s="178"/>
      <c r="AB853" s="178"/>
      <c r="AC853" s="178"/>
      <c r="AD853" s="178"/>
      <c r="AE853" s="178"/>
      <c r="AF853" s="179"/>
      <c r="AG853" s="133"/>
      <c r="AH853" s="100"/>
      <c r="AL853" s="51"/>
      <c r="AM853" s="53" t="e">
        <f>(M853/I853)*100</f>
        <v>#DIV/0!</v>
      </c>
    </row>
    <row r="854" spans="1:39" ht="12.75" customHeight="1">
      <c r="A854" s="629"/>
      <c r="B854" s="630"/>
      <c r="C854" s="626" t="s">
        <v>1026</v>
      </c>
      <c r="D854" s="626"/>
      <c r="E854" s="433"/>
      <c r="F854" s="434"/>
      <c r="G854" s="435"/>
      <c r="H854" s="403">
        <v>0</v>
      </c>
      <c r="I854" s="404">
        <v>0</v>
      </c>
      <c r="J854" s="404"/>
      <c r="K854" s="404"/>
      <c r="L854" s="404">
        <v>0</v>
      </c>
      <c r="M854" s="404">
        <v>0</v>
      </c>
      <c r="N854" s="463"/>
      <c r="O854" s="177"/>
      <c r="P854" s="178"/>
      <c r="Q854" s="178"/>
      <c r="R854" s="178"/>
      <c r="S854" s="178"/>
      <c r="T854" s="178"/>
      <c r="U854" s="178"/>
      <c r="V854" s="178"/>
      <c r="W854" s="178"/>
      <c r="X854" s="178"/>
      <c r="Y854" s="178"/>
      <c r="Z854" s="178"/>
      <c r="AA854" s="178"/>
      <c r="AB854" s="178"/>
      <c r="AC854" s="178"/>
      <c r="AD854" s="178"/>
      <c r="AE854" s="178"/>
      <c r="AF854" s="179"/>
      <c r="AG854" s="133"/>
      <c r="AH854" s="100"/>
      <c r="AL854" s="51"/>
      <c r="AM854" s="53"/>
    </row>
    <row r="855" spans="1:39" ht="12.75" customHeight="1">
      <c r="A855" s="629"/>
      <c r="B855" s="630"/>
      <c r="C855" s="626" t="s">
        <v>1027</v>
      </c>
      <c r="D855" s="626"/>
      <c r="E855" s="433">
        <f>SUM(I855:K855)</f>
        <v>141284.34</v>
      </c>
      <c r="F855" s="434"/>
      <c r="G855" s="435"/>
      <c r="H855" s="403">
        <f>H866+H874+H882</f>
        <v>102896.5</v>
      </c>
      <c r="I855" s="404">
        <f>I866+I874+I882+I886+I900+I903</f>
        <v>141284.34</v>
      </c>
      <c r="J855" s="404">
        <f>J866+J874+J882+J886+J900+J903</f>
        <v>0</v>
      </c>
      <c r="K855" s="404">
        <f>K866+K874+K882+K886+K900+K903</f>
        <v>0</v>
      </c>
      <c r="L855" s="404">
        <f>L866+L874+L882+L886+L900+L903</f>
        <v>141255.77132</v>
      </c>
      <c r="M855" s="404">
        <f>M866+M874+M882+M886+M900+M903</f>
        <v>136532.88172</v>
      </c>
      <c r="N855" s="463"/>
      <c r="O855" s="177"/>
      <c r="P855" s="178"/>
      <c r="Q855" s="178"/>
      <c r="R855" s="178"/>
      <c r="S855" s="178"/>
      <c r="T855" s="178"/>
      <c r="U855" s="178"/>
      <c r="V855" s="178"/>
      <c r="W855" s="178"/>
      <c r="X855" s="178"/>
      <c r="Y855" s="178"/>
      <c r="Z855" s="178"/>
      <c r="AA855" s="178"/>
      <c r="AB855" s="178"/>
      <c r="AC855" s="178"/>
      <c r="AD855" s="178"/>
      <c r="AE855" s="178"/>
      <c r="AF855" s="179"/>
      <c r="AG855" s="133"/>
      <c r="AH855" s="100"/>
      <c r="AL855" s="51"/>
      <c r="AM855" s="53">
        <f>(M855/I855)*100</f>
        <v>96.63695333821144</v>
      </c>
    </row>
    <row r="856" spans="1:39" ht="12.75" customHeight="1" hidden="1">
      <c r="A856" s="629"/>
      <c r="B856" s="630"/>
      <c r="C856" s="626" t="s">
        <v>30</v>
      </c>
      <c r="D856" s="626"/>
      <c r="E856" s="433">
        <f>SUM(I856:K856)</f>
        <v>0</v>
      </c>
      <c r="F856" s="434"/>
      <c r="G856" s="435"/>
      <c r="H856" s="403"/>
      <c r="I856" s="404">
        <f>I867+I875+I883+I887</f>
        <v>0</v>
      </c>
      <c r="J856" s="404">
        <f>J867+J875+J883+J887</f>
        <v>0</v>
      </c>
      <c r="K856" s="404">
        <f>K867+K875+K883+K887</f>
        <v>0</v>
      </c>
      <c r="L856" s="404">
        <f>L867+L875+L883+L887</f>
        <v>0</v>
      </c>
      <c r="M856" s="404">
        <f>M867+M875+M883+M887</f>
        <v>0</v>
      </c>
      <c r="N856" s="463"/>
      <c r="O856" s="177"/>
      <c r="P856" s="178"/>
      <c r="Q856" s="178"/>
      <c r="R856" s="178"/>
      <c r="S856" s="178"/>
      <c r="T856" s="178"/>
      <c r="U856" s="178"/>
      <c r="V856" s="178"/>
      <c r="W856" s="178"/>
      <c r="X856" s="178"/>
      <c r="Y856" s="178"/>
      <c r="Z856" s="178"/>
      <c r="AA856" s="178"/>
      <c r="AB856" s="178"/>
      <c r="AC856" s="178"/>
      <c r="AD856" s="178"/>
      <c r="AE856" s="178"/>
      <c r="AF856" s="179"/>
      <c r="AG856" s="133"/>
      <c r="AH856" s="100"/>
      <c r="AL856" s="51"/>
      <c r="AM856" s="53" t="e">
        <f>(M856/I856)*100</f>
        <v>#DIV/0!</v>
      </c>
    </row>
    <row r="857" spans="1:39" ht="12.75" customHeight="1" hidden="1">
      <c r="A857" s="629"/>
      <c r="B857" s="630"/>
      <c r="C857" s="626" t="s">
        <v>39</v>
      </c>
      <c r="D857" s="626"/>
      <c r="E857" s="433" t="e">
        <f>SUM(I857:K857)</f>
        <v>#REF!</v>
      </c>
      <c r="F857" s="434"/>
      <c r="G857" s="435"/>
      <c r="H857" s="403"/>
      <c r="I857" s="404" t="e">
        <f>I868+I876+#REF!+#REF!</f>
        <v>#REF!</v>
      </c>
      <c r="J857" s="404"/>
      <c r="K857" s="404"/>
      <c r="L857" s="404"/>
      <c r="M857" s="404"/>
      <c r="N857" s="463"/>
      <c r="O857" s="177"/>
      <c r="P857" s="178"/>
      <c r="Q857" s="178"/>
      <c r="R857" s="178"/>
      <c r="S857" s="178"/>
      <c r="T857" s="178"/>
      <c r="U857" s="178"/>
      <c r="V857" s="178"/>
      <c r="W857" s="178"/>
      <c r="X857" s="178"/>
      <c r="Y857" s="178"/>
      <c r="Z857" s="178"/>
      <c r="AA857" s="178"/>
      <c r="AB857" s="178"/>
      <c r="AC857" s="178"/>
      <c r="AD857" s="178"/>
      <c r="AE857" s="178"/>
      <c r="AF857" s="179"/>
      <c r="AG857" s="133"/>
      <c r="AH857" s="100"/>
      <c r="AL857" s="51"/>
      <c r="AM857" s="53" t="e">
        <f>(M857/I857)*100</f>
        <v>#REF!</v>
      </c>
    </row>
    <row r="858" spans="1:39" ht="12.75" customHeight="1" hidden="1">
      <c r="A858" s="629"/>
      <c r="B858" s="630"/>
      <c r="C858" s="626" t="s">
        <v>40</v>
      </c>
      <c r="D858" s="626"/>
      <c r="E858" s="433" t="e">
        <f>SUM(I858:K858)</f>
        <v>#REF!</v>
      </c>
      <c r="F858" s="434"/>
      <c r="G858" s="435"/>
      <c r="H858" s="403"/>
      <c r="I858" s="404" t="e">
        <f>I869+I877+#REF!+#REF!</f>
        <v>#REF!</v>
      </c>
      <c r="J858" s="404"/>
      <c r="K858" s="404"/>
      <c r="L858" s="404"/>
      <c r="M858" s="404"/>
      <c r="N858" s="464"/>
      <c r="O858" s="183"/>
      <c r="P858" s="184"/>
      <c r="Q858" s="184"/>
      <c r="R858" s="184"/>
      <c r="S858" s="184"/>
      <c r="T858" s="184"/>
      <c r="U858" s="184"/>
      <c r="V858" s="184"/>
      <c r="W858" s="184"/>
      <c r="X858" s="184"/>
      <c r="Y858" s="184"/>
      <c r="Z858" s="184"/>
      <c r="AA858" s="184"/>
      <c r="AB858" s="184"/>
      <c r="AC858" s="184"/>
      <c r="AD858" s="184"/>
      <c r="AE858" s="184"/>
      <c r="AF858" s="185"/>
      <c r="AG858" s="133"/>
      <c r="AH858" s="100"/>
      <c r="AL858" s="51"/>
      <c r="AM858" s="53" t="e">
        <f>(M858/I858)*100</f>
        <v>#REF!</v>
      </c>
    </row>
    <row r="859" spans="1:39" ht="12.75" customHeight="1">
      <c r="A859" s="629"/>
      <c r="B859" s="630"/>
      <c r="C859" s="626" t="s">
        <v>1028</v>
      </c>
      <c r="D859" s="626"/>
      <c r="E859" s="433"/>
      <c r="F859" s="434"/>
      <c r="G859" s="435"/>
      <c r="H859" s="403">
        <v>0</v>
      </c>
      <c r="I859" s="404">
        <v>0</v>
      </c>
      <c r="J859" s="404"/>
      <c r="K859" s="404"/>
      <c r="L859" s="404">
        <v>0</v>
      </c>
      <c r="M859" s="404">
        <v>0</v>
      </c>
      <c r="N859" s="465"/>
      <c r="O859" s="206"/>
      <c r="P859" s="207"/>
      <c r="Q859" s="207"/>
      <c r="R859" s="207"/>
      <c r="S859" s="207"/>
      <c r="T859" s="207"/>
      <c r="U859" s="207"/>
      <c r="V859" s="207"/>
      <c r="W859" s="207"/>
      <c r="X859" s="207"/>
      <c r="Y859" s="207"/>
      <c r="Z859" s="207"/>
      <c r="AA859" s="207"/>
      <c r="AB859" s="207"/>
      <c r="AC859" s="207"/>
      <c r="AD859" s="207"/>
      <c r="AE859" s="207"/>
      <c r="AF859" s="208"/>
      <c r="AG859" s="133"/>
      <c r="AH859" s="100"/>
      <c r="AL859" s="51"/>
      <c r="AM859" s="53"/>
    </row>
    <row r="860" spans="1:39" ht="21.75" customHeight="1">
      <c r="A860" s="629"/>
      <c r="B860" s="630"/>
      <c r="C860" s="626" t="s">
        <v>1029</v>
      </c>
      <c r="D860" s="626"/>
      <c r="E860" s="433"/>
      <c r="F860" s="434"/>
      <c r="G860" s="435"/>
      <c r="H860" s="403">
        <v>0</v>
      </c>
      <c r="I860" s="404">
        <v>0</v>
      </c>
      <c r="J860" s="404"/>
      <c r="K860" s="404"/>
      <c r="L860" s="404">
        <v>0</v>
      </c>
      <c r="M860" s="404">
        <v>0</v>
      </c>
      <c r="N860" s="465"/>
      <c r="O860" s="206"/>
      <c r="P860" s="207"/>
      <c r="Q860" s="207"/>
      <c r="R860" s="207"/>
      <c r="S860" s="207"/>
      <c r="T860" s="207"/>
      <c r="U860" s="207"/>
      <c r="V860" s="207"/>
      <c r="W860" s="207"/>
      <c r="X860" s="207"/>
      <c r="Y860" s="207"/>
      <c r="Z860" s="207"/>
      <c r="AA860" s="207"/>
      <c r="AB860" s="207"/>
      <c r="AC860" s="207"/>
      <c r="AD860" s="207"/>
      <c r="AE860" s="207"/>
      <c r="AF860" s="208"/>
      <c r="AG860" s="133"/>
      <c r="AH860" s="100"/>
      <c r="AL860" s="51"/>
      <c r="AM860" s="53"/>
    </row>
    <row r="861" spans="1:39" ht="12.75" customHeight="1">
      <c r="A861" s="629"/>
      <c r="B861" s="630"/>
      <c r="C861" s="626" t="s">
        <v>1030</v>
      </c>
      <c r="D861" s="626"/>
      <c r="E861" s="433"/>
      <c r="F861" s="434"/>
      <c r="G861" s="435"/>
      <c r="H861" s="403">
        <v>0</v>
      </c>
      <c r="I861" s="404">
        <v>0</v>
      </c>
      <c r="J861" s="404"/>
      <c r="K861" s="404"/>
      <c r="L861" s="404">
        <v>0</v>
      </c>
      <c r="M861" s="404">
        <v>0</v>
      </c>
      <c r="N861" s="465"/>
      <c r="O861" s="206"/>
      <c r="P861" s="207"/>
      <c r="Q861" s="207"/>
      <c r="R861" s="207"/>
      <c r="S861" s="207"/>
      <c r="T861" s="207"/>
      <c r="U861" s="207"/>
      <c r="V861" s="207"/>
      <c r="W861" s="207"/>
      <c r="X861" s="207"/>
      <c r="Y861" s="207"/>
      <c r="Z861" s="207"/>
      <c r="AA861" s="207"/>
      <c r="AB861" s="207"/>
      <c r="AC861" s="207"/>
      <c r="AD861" s="207"/>
      <c r="AE861" s="207"/>
      <c r="AF861" s="208"/>
      <c r="AG861" s="133"/>
      <c r="AH861" s="100"/>
      <c r="AL861" s="51"/>
      <c r="AM861" s="53"/>
    </row>
    <row r="862" spans="1:39" ht="12.75" customHeight="1">
      <c r="A862" s="629"/>
      <c r="B862" s="630"/>
      <c r="C862" s="626" t="s">
        <v>1031</v>
      </c>
      <c r="D862" s="626"/>
      <c r="E862" s="433"/>
      <c r="F862" s="434"/>
      <c r="G862" s="435"/>
      <c r="H862" s="403">
        <v>0</v>
      </c>
      <c r="I862" s="404">
        <v>0</v>
      </c>
      <c r="J862" s="404"/>
      <c r="K862" s="404"/>
      <c r="L862" s="404">
        <v>0</v>
      </c>
      <c r="M862" s="404">
        <v>0</v>
      </c>
      <c r="N862" s="465"/>
      <c r="O862" s="206"/>
      <c r="P862" s="207"/>
      <c r="Q862" s="207"/>
      <c r="R862" s="207"/>
      <c r="S862" s="207"/>
      <c r="T862" s="207"/>
      <c r="U862" s="207"/>
      <c r="V862" s="207"/>
      <c r="W862" s="207"/>
      <c r="X862" s="207"/>
      <c r="Y862" s="207"/>
      <c r="Z862" s="207"/>
      <c r="AA862" s="207"/>
      <c r="AB862" s="207"/>
      <c r="AC862" s="207"/>
      <c r="AD862" s="207"/>
      <c r="AE862" s="207"/>
      <c r="AF862" s="208"/>
      <c r="AG862" s="133"/>
      <c r="AH862" s="100"/>
      <c r="AL862" s="51"/>
      <c r="AM862" s="53"/>
    </row>
    <row r="863" spans="1:39" ht="12.75" customHeight="1">
      <c r="A863" s="629"/>
      <c r="B863" s="631" t="s">
        <v>478</v>
      </c>
      <c r="C863" s="624" t="s">
        <v>1025</v>
      </c>
      <c r="D863" s="624"/>
      <c r="E863" s="398">
        <f aca="true" t="shared" si="104" ref="E863:M863">SUM(E864:E869)</f>
        <v>8780</v>
      </c>
      <c r="F863" s="399"/>
      <c r="G863" s="172"/>
      <c r="H863" s="400">
        <f>H866</f>
        <v>14570</v>
      </c>
      <c r="I863" s="401">
        <f>SUM(I864:I869)</f>
        <v>8780</v>
      </c>
      <c r="J863" s="401">
        <f t="shared" si="104"/>
        <v>0</v>
      </c>
      <c r="K863" s="401">
        <f t="shared" si="104"/>
        <v>0</v>
      </c>
      <c r="L863" s="401">
        <f t="shared" si="104"/>
        <v>8779.97933</v>
      </c>
      <c r="M863" s="401">
        <f t="shared" si="104"/>
        <v>8779.97933</v>
      </c>
      <c r="N863" s="634"/>
      <c r="O863" s="177"/>
      <c r="P863" s="178"/>
      <c r="Q863" s="178"/>
      <c r="R863" s="178"/>
      <c r="S863" s="178"/>
      <c r="T863" s="178"/>
      <c r="U863" s="178"/>
      <c r="V863" s="178"/>
      <c r="W863" s="178"/>
      <c r="X863" s="178"/>
      <c r="Y863" s="178"/>
      <c r="Z863" s="178"/>
      <c r="AA863" s="178"/>
      <c r="AB863" s="178"/>
      <c r="AC863" s="178"/>
      <c r="AD863" s="178"/>
      <c r="AE863" s="178"/>
      <c r="AF863" s="179"/>
      <c r="AG863" s="133"/>
      <c r="AH863" s="100"/>
      <c r="AL863" s="51"/>
      <c r="AM863" s="53"/>
    </row>
    <row r="864" spans="1:39" ht="12.75" customHeight="1" hidden="1">
      <c r="A864" s="629"/>
      <c r="B864" s="631"/>
      <c r="C864" s="624" t="s">
        <v>28</v>
      </c>
      <c r="D864" s="624"/>
      <c r="E864" s="398">
        <f>SUM(I864:K864)</f>
        <v>0</v>
      </c>
      <c r="F864" s="399"/>
      <c r="G864" s="172"/>
      <c r="H864" s="400"/>
      <c r="I864" s="401"/>
      <c r="J864" s="401"/>
      <c r="K864" s="401"/>
      <c r="L864" s="401"/>
      <c r="M864" s="401"/>
      <c r="N864" s="634"/>
      <c r="O864" s="177"/>
      <c r="P864" s="178"/>
      <c r="Q864" s="178"/>
      <c r="R864" s="178"/>
      <c r="S864" s="178"/>
      <c r="T864" s="178"/>
      <c r="U864" s="178"/>
      <c r="V864" s="178"/>
      <c r="W864" s="178"/>
      <c r="X864" s="178"/>
      <c r="Y864" s="178"/>
      <c r="Z864" s="178"/>
      <c r="AA864" s="178"/>
      <c r="AB864" s="178"/>
      <c r="AC864" s="178"/>
      <c r="AD864" s="178"/>
      <c r="AE864" s="178"/>
      <c r="AF864" s="179"/>
      <c r="AG864" s="133"/>
      <c r="AH864" s="100"/>
      <c r="AL864" s="51"/>
      <c r="AM864" s="53" t="e">
        <f>(M864/I864)*100</f>
        <v>#DIV/0!</v>
      </c>
    </row>
    <row r="865" spans="1:39" ht="12.75" customHeight="1">
      <c r="A865" s="629"/>
      <c r="B865" s="631"/>
      <c r="C865" s="624" t="s">
        <v>1026</v>
      </c>
      <c r="D865" s="624"/>
      <c r="E865" s="398"/>
      <c r="F865" s="399"/>
      <c r="G865" s="172"/>
      <c r="H865" s="400">
        <v>0</v>
      </c>
      <c r="I865" s="401">
        <v>0</v>
      </c>
      <c r="J865" s="401"/>
      <c r="K865" s="401"/>
      <c r="L865" s="401">
        <v>0</v>
      </c>
      <c r="M865" s="401">
        <v>0</v>
      </c>
      <c r="N865" s="634"/>
      <c r="O865" s="177"/>
      <c r="P865" s="178"/>
      <c r="Q865" s="178"/>
      <c r="R865" s="178"/>
      <c r="S865" s="178"/>
      <c r="T865" s="178"/>
      <c r="U865" s="178"/>
      <c r="V865" s="178"/>
      <c r="W865" s="178"/>
      <c r="X865" s="178"/>
      <c r="Y865" s="178"/>
      <c r="Z865" s="178"/>
      <c r="AA865" s="178"/>
      <c r="AB865" s="178"/>
      <c r="AC865" s="178"/>
      <c r="AD865" s="178"/>
      <c r="AE865" s="178"/>
      <c r="AF865" s="179"/>
      <c r="AG865" s="133"/>
      <c r="AH865" s="100"/>
      <c r="AL865" s="51"/>
      <c r="AM865" s="53"/>
    </row>
    <row r="866" spans="1:39" ht="12.75" customHeight="1">
      <c r="A866" s="629"/>
      <c r="B866" s="631"/>
      <c r="C866" s="624" t="s">
        <v>1027</v>
      </c>
      <c r="D866" s="624"/>
      <c r="E866" s="398">
        <f>SUM(I866:K866)</f>
        <v>8780</v>
      </c>
      <c r="F866" s="399">
        <v>813</v>
      </c>
      <c r="G866" s="172" t="s">
        <v>1051</v>
      </c>
      <c r="H866" s="400">
        <v>14570</v>
      </c>
      <c r="I866" s="401">
        <v>8780</v>
      </c>
      <c r="J866" s="401"/>
      <c r="K866" s="401"/>
      <c r="L866" s="401">
        <v>8779.97933</v>
      </c>
      <c r="M866" s="401">
        <v>8779.97933</v>
      </c>
      <c r="N866" s="634"/>
      <c r="O866" s="177"/>
      <c r="P866" s="178"/>
      <c r="Q866" s="178"/>
      <c r="R866" s="178"/>
      <c r="S866" s="178"/>
      <c r="T866" s="178"/>
      <c r="U866" s="178"/>
      <c r="V866" s="178"/>
      <c r="W866" s="178"/>
      <c r="X866" s="178"/>
      <c r="Y866" s="178"/>
      <c r="Z866" s="178"/>
      <c r="AA866" s="178"/>
      <c r="AB866" s="178"/>
      <c r="AC866" s="178"/>
      <c r="AD866" s="178"/>
      <c r="AE866" s="178"/>
      <c r="AF866" s="179"/>
      <c r="AG866" s="133"/>
      <c r="AH866" s="100"/>
      <c r="AL866" s="51"/>
      <c r="AM866" s="53">
        <f>(M866/I866)*100</f>
        <v>99.9997645785877</v>
      </c>
    </row>
    <row r="867" spans="1:39" ht="12.75" customHeight="1" hidden="1">
      <c r="A867" s="629"/>
      <c r="B867" s="631"/>
      <c r="C867" s="624" t="s">
        <v>30</v>
      </c>
      <c r="D867" s="624"/>
      <c r="E867" s="398">
        <f>SUM(I867:K867)</f>
        <v>0</v>
      </c>
      <c r="F867" s="399"/>
      <c r="G867" s="172"/>
      <c r="H867" s="400"/>
      <c r="I867" s="401"/>
      <c r="J867" s="401"/>
      <c r="K867" s="401"/>
      <c r="L867" s="401"/>
      <c r="M867" s="401"/>
      <c r="N867" s="634"/>
      <c r="O867" s="177"/>
      <c r="P867" s="178"/>
      <c r="Q867" s="178"/>
      <c r="R867" s="178"/>
      <c r="S867" s="178"/>
      <c r="T867" s="178"/>
      <c r="U867" s="178"/>
      <c r="V867" s="178"/>
      <c r="W867" s="178"/>
      <c r="X867" s="178"/>
      <c r="Y867" s="178"/>
      <c r="Z867" s="178"/>
      <c r="AA867" s="178"/>
      <c r="AB867" s="178"/>
      <c r="AC867" s="178"/>
      <c r="AD867" s="178"/>
      <c r="AE867" s="178"/>
      <c r="AF867" s="179"/>
      <c r="AG867" s="133"/>
      <c r="AH867" s="100"/>
      <c r="AL867" s="51"/>
      <c r="AM867" s="53" t="e">
        <f>(M867/I867)*100</f>
        <v>#DIV/0!</v>
      </c>
    </row>
    <row r="868" spans="1:39" ht="12.75" customHeight="1" hidden="1">
      <c r="A868" s="629"/>
      <c r="B868" s="631"/>
      <c r="C868" s="624" t="s">
        <v>39</v>
      </c>
      <c r="D868" s="624"/>
      <c r="E868" s="398">
        <f>SUM(I868:K868)</f>
        <v>0</v>
      </c>
      <c r="F868" s="399"/>
      <c r="G868" s="172"/>
      <c r="H868" s="400"/>
      <c r="I868" s="401"/>
      <c r="J868" s="401"/>
      <c r="K868" s="401"/>
      <c r="L868" s="401"/>
      <c r="M868" s="401"/>
      <c r="N868" s="417"/>
      <c r="O868" s="177"/>
      <c r="P868" s="178"/>
      <c r="Q868" s="178"/>
      <c r="R868" s="178"/>
      <c r="S868" s="178"/>
      <c r="T868" s="178"/>
      <c r="U868" s="178"/>
      <c r="V868" s="178"/>
      <c r="W868" s="178"/>
      <c r="X868" s="178"/>
      <c r="Y868" s="178"/>
      <c r="Z868" s="178"/>
      <c r="AA868" s="178"/>
      <c r="AB868" s="178"/>
      <c r="AC868" s="178"/>
      <c r="AD868" s="178"/>
      <c r="AE868" s="178"/>
      <c r="AF868" s="179"/>
      <c r="AG868" s="133"/>
      <c r="AH868" s="100"/>
      <c r="AL868" s="51"/>
      <c r="AM868" s="53" t="e">
        <f>(M868/I868)*100</f>
        <v>#DIV/0!</v>
      </c>
    </row>
    <row r="869" spans="1:39" ht="12.75" customHeight="1" hidden="1">
      <c r="A869" s="629"/>
      <c r="B869" s="631"/>
      <c r="C869" s="624" t="s">
        <v>40</v>
      </c>
      <c r="D869" s="624"/>
      <c r="E869" s="398">
        <f>SUM(I869:K869)</f>
        <v>0</v>
      </c>
      <c r="F869" s="399"/>
      <c r="G869" s="172"/>
      <c r="H869" s="400"/>
      <c r="I869" s="401"/>
      <c r="J869" s="401"/>
      <c r="K869" s="401"/>
      <c r="L869" s="401"/>
      <c r="M869" s="401"/>
      <c r="N869" s="418"/>
      <c r="O869" s="183"/>
      <c r="P869" s="184"/>
      <c r="Q869" s="184"/>
      <c r="R869" s="184"/>
      <c r="S869" s="184"/>
      <c r="T869" s="184"/>
      <c r="U869" s="184"/>
      <c r="V869" s="184"/>
      <c r="W869" s="184"/>
      <c r="X869" s="184"/>
      <c r="Y869" s="184"/>
      <c r="Z869" s="184"/>
      <c r="AA869" s="184"/>
      <c r="AB869" s="184"/>
      <c r="AC869" s="184"/>
      <c r="AD869" s="184"/>
      <c r="AE869" s="184"/>
      <c r="AF869" s="185"/>
      <c r="AG869" s="133"/>
      <c r="AH869" s="100"/>
      <c r="AL869" s="51"/>
      <c r="AM869" s="53" t="e">
        <f>(M869/I869)*100</f>
        <v>#DIV/0!</v>
      </c>
    </row>
    <row r="870" spans="1:39" ht="20.25" customHeight="1">
      <c r="A870" s="629"/>
      <c r="B870" s="631"/>
      <c r="C870" s="624" t="s">
        <v>1028</v>
      </c>
      <c r="D870" s="624"/>
      <c r="E870" s="398"/>
      <c r="F870" s="399"/>
      <c r="G870" s="172"/>
      <c r="H870" s="400">
        <v>0</v>
      </c>
      <c r="I870" s="401">
        <v>0</v>
      </c>
      <c r="J870" s="401"/>
      <c r="K870" s="401"/>
      <c r="L870" s="401">
        <v>0</v>
      </c>
      <c r="M870" s="401">
        <v>0</v>
      </c>
      <c r="N870" s="425"/>
      <c r="O870" s="206"/>
      <c r="P870" s="207"/>
      <c r="Q870" s="207"/>
      <c r="R870" s="207"/>
      <c r="S870" s="207"/>
      <c r="T870" s="207"/>
      <c r="U870" s="207"/>
      <c r="V870" s="207"/>
      <c r="W870" s="207"/>
      <c r="X870" s="207"/>
      <c r="Y870" s="207"/>
      <c r="Z870" s="207"/>
      <c r="AA870" s="207"/>
      <c r="AB870" s="207"/>
      <c r="AC870" s="207"/>
      <c r="AD870" s="207"/>
      <c r="AE870" s="207"/>
      <c r="AF870" s="208"/>
      <c r="AG870" s="133"/>
      <c r="AH870" s="100"/>
      <c r="AL870" s="51"/>
      <c r="AM870" s="53"/>
    </row>
    <row r="871" spans="1:39" ht="12.75" customHeight="1">
      <c r="A871" s="629"/>
      <c r="B871" s="631" t="s">
        <v>482</v>
      </c>
      <c r="C871" s="624" t="s">
        <v>1025</v>
      </c>
      <c r="D871" s="624"/>
      <c r="E871" s="398">
        <f aca="true" t="shared" si="105" ref="E871:M871">SUM(E872:E877)</f>
        <v>9476.491839999999</v>
      </c>
      <c r="F871" s="399"/>
      <c r="G871" s="172"/>
      <c r="H871" s="400">
        <f>H874</f>
        <v>9980</v>
      </c>
      <c r="I871" s="401">
        <f t="shared" si="105"/>
        <v>9476.491839999999</v>
      </c>
      <c r="J871" s="401">
        <f t="shared" si="105"/>
        <v>0</v>
      </c>
      <c r="K871" s="401">
        <f t="shared" si="105"/>
        <v>0</v>
      </c>
      <c r="L871" s="401">
        <f t="shared" si="105"/>
        <v>9476.491839999999</v>
      </c>
      <c r="M871" s="401">
        <f t="shared" si="105"/>
        <v>9476.49184</v>
      </c>
      <c r="N871" s="634"/>
      <c r="O871" s="177"/>
      <c r="P871" s="178"/>
      <c r="Q871" s="178"/>
      <c r="R871" s="178"/>
      <c r="S871" s="178"/>
      <c r="T871" s="178"/>
      <c r="U871" s="178"/>
      <c r="V871" s="178"/>
      <c r="W871" s="178"/>
      <c r="X871" s="178"/>
      <c r="Y871" s="202"/>
      <c r="Z871" s="202"/>
      <c r="AA871" s="202"/>
      <c r="AB871" s="202"/>
      <c r="AC871" s="202"/>
      <c r="AD871" s="202"/>
      <c r="AE871" s="202"/>
      <c r="AF871" s="203"/>
      <c r="AG871" s="133"/>
      <c r="AH871" s="100"/>
      <c r="AL871" s="51"/>
      <c r="AM871" s="53"/>
    </row>
    <row r="872" spans="1:39" ht="12.75" customHeight="1" hidden="1">
      <c r="A872" s="629"/>
      <c r="B872" s="631"/>
      <c r="C872" s="624" t="s">
        <v>28</v>
      </c>
      <c r="D872" s="624"/>
      <c r="E872" s="398">
        <f>SUM(I872:K872)</f>
        <v>0</v>
      </c>
      <c r="F872" s="399"/>
      <c r="G872" s="172"/>
      <c r="H872" s="400"/>
      <c r="I872" s="401"/>
      <c r="J872" s="401"/>
      <c r="K872" s="401"/>
      <c r="L872" s="401"/>
      <c r="M872" s="401"/>
      <c r="N872" s="634"/>
      <c r="O872" s="177"/>
      <c r="P872" s="178"/>
      <c r="Q872" s="178"/>
      <c r="R872" s="178"/>
      <c r="S872" s="178"/>
      <c r="T872" s="178"/>
      <c r="U872" s="178"/>
      <c r="V872" s="178"/>
      <c r="W872" s="178"/>
      <c r="X872" s="178"/>
      <c r="Y872" s="202"/>
      <c r="Z872" s="202"/>
      <c r="AA872" s="202"/>
      <c r="AB872" s="202"/>
      <c r="AC872" s="202"/>
      <c r="AD872" s="202"/>
      <c r="AE872" s="202"/>
      <c r="AF872" s="203"/>
      <c r="AG872" s="133"/>
      <c r="AH872" s="100"/>
      <c r="AL872" s="51"/>
      <c r="AM872" s="53" t="e">
        <f>(M872/I872)*100</f>
        <v>#DIV/0!</v>
      </c>
    </row>
    <row r="873" spans="1:39" ht="12.75" customHeight="1">
      <c r="A873" s="629"/>
      <c r="B873" s="631"/>
      <c r="C873" s="624" t="s">
        <v>1026</v>
      </c>
      <c r="D873" s="624"/>
      <c r="E873" s="398"/>
      <c r="F873" s="399"/>
      <c r="G873" s="172"/>
      <c r="H873" s="400">
        <v>0</v>
      </c>
      <c r="I873" s="401">
        <v>0</v>
      </c>
      <c r="J873" s="401"/>
      <c r="K873" s="401"/>
      <c r="L873" s="401">
        <v>0</v>
      </c>
      <c r="M873" s="401">
        <v>0</v>
      </c>
      <c r="N873" s="634"/>
      <c r="O873" s="177"/>
      <c r="P873" s="178"/>
      <c r="Q873" s="178"/>
      <c r="R873" s="178"/>
      <c r="S873" s="178"/>
      <c r="T873" s="178"/>
      <c r="U873" s="178"/>
      <c r="V873" s="178"/>
      <c r="W873" s="178"/>
      <c r="X873" s="178"/>
      <c r="Y873" s="202"/>
      <c r="Z873" s="202"/>
      <c r="AA873" s="202"/>
      <c r="AB873" s="202"/>
      <c r="AC873" s="202"/>
      <c r="AD873" s="202"/>
      <c r="AE873" s="202"/>
      <c r="AF873" s="203"/>
      <c r="AG873" s="133"/>
      <c r="AH873" s="100"/>
      <c r="AL873" s="51"/>
      <c r="AM873" s="53"/>
    </row>
    <row r="874" spans="1:39" ht="13.5" customHeight="1">
      <c r="A874" s="629"/>
      <c r="B874" s="631"/>
      <c r="C874" s="624" t="s">
        <v>1027</v>
      </c>
      <c r="D874" s="624"/>
      <c r="E874" s="398">
        <f>SUM(I874:K874)</f>
        <v>9476.491839999999</v>
      </c>
      <c r="F874" s="399" t="s">
        <v>1052</v>
      </c>
      <c r="G874" s="172" t="s">
        <v>1051</v>
      </c>
      <c r="H874" s="400">
        <v>9980</v>
      </c>
      <c r="I874" s="401">
        <f>4600+4876.49184</f>
        <v>9476.491839999999</v>
      </c>
      <c r="J874" s="401"/>
      <c r="K874" s="401"/>
      <c r="L874" s="401">
        <f>4600+4876.49184</f>
        <v>9476.491839999999</v>
      </c>
      <c r="M874" s="401">
        <v>9476.49184</v>
      </c>
      <c r="N874" s="634"/>
      <c r="O874" s="177"/>
      <c r="P874" s="178"/>
      <c r="Q874" s="178"/>
      <c r="R874" s="178"/>
      <c r="S874" s="178"/>
      <c r="T874" s="178"/>
      <c r="U874" s="178"/>
      <c r="V874" s="178"/>
      <c r="W874" s="178"/>
      <c r="X874" s="178"/>
      <c r="Y874" s="202"/>
      <c r="Z874" s="202"/>
      <c r="AA874" s="202"/>
      <c r="AB874" s="202"/>
      <c r="AC874" s="202"/>
      <c r="AD874" s="202"/>
      <c r="AE874" s="202"/>
      <c r="AF874" s="203"/>
      <c r="AG874" s="133"/>
      <c r="AH874" s="100"/>
      <c r="AL874" s="51"/>
      <c r="AM874" s="53">
        <f>(M874/I874)*100</f>
        <v>100.00000000000003</v>
      </c>
    </row>
    <row r="875" spans="1:39" ht="12.75" customHeight="1" hidden="1">
      <c r="A875" s="629"/>
      <c r="B875" s="631"/>
      <c r="C875" s="624" t="s">
        <v>30</v>
      </c>
      <c r="D875" s="624"/>
      <c r="E875" s="398">
        <f>SUM(I875:K875)</f>
        <v>0</v>
      </c>
      <c r="F875" s="399"/>
      <c r="G875" s="172"/>
      <c r="H875" s="400"/>
      <c r="I875" s="401"/>
      <c r="J875" s="401"/>
      <c r="K875" s="401"/>
      <c r="L875" s="401"/>
      <c r="M875" s="401"/>
      <c r="N875" s="634"/>
      <c r="O875" s="177"/>
      <c r="P875" s="178"/>
      <c r="Q875" s="178"/>
      <c r="R875" s="178"/>
      <c r="S875" s="178"/>
      <c r="T875" s="178"/>
      <c r="U875" s="178"/>
      <c r="V875" s="178"/>
      <c r="W875" s="178"/>
      <c r="X875" s="178"/>
      <c r="Y875" s="202"/>
      <c r="Z875" s="202"/>
      <c r="AA875" s="202"/>
      <c r="AB875" s="202"/>
      <c r="AC875" s="202"/>
      <c r="AD875" s="202"/>
      <c r="AE875" s="202"/>
      <c r="AF875" s="203"/>
      <c r="AG875" s="133"/>
      <c r="AH875" s="100"/>
      <c r="AL875" s="51"/>
      <c r="AM875" s="53" t="e">
        <f>(M875/I875)*100</f>
        <v>#DIV/0!</v>
      </c>
    </row>
    <row r="876" spans="1:39" ht="12.75" customHeight="1" hidden="1">
      <c r="A876" s="629"/>
      <c r="B876" s="631"/>
      <c r="C876" s="624" t="s">
        <v>39</v>
      </c>
      <c r="D876" s="624"/>
      <c r="E876" s="398">
        <f>SUM(I876:K876)</f>
        <v>0</v>
      </c>
      <c r="F876" s="399"/>
      <c r="G876" s="172"/>
      <c r="H876" s="400"/>
      <c r="I876" s="401"/>
      <c r="J876" s="401"/>
      <c r="K876" s="401"/>
      <c r="L876" s="401"/>
      <c r="M876" s="401"/>
      <c r="N876" s="417"/>
      <c r="O876" s="177"/>
      <c r="P876" s="178"/>
      <c r="Q876" s="178"/>
      <c r="R876" s="178"/>
      <c r="S876" s="178"/>
      <c r="T876" s="178"/>
      <c r="U876" s="178"/>
      <c r="V876" s="178"/>
      <c r="W876" s="178"/>
      <c r="X876" s="178"/>
      <c r="Y876" s="202"/>
      <c r="Z876" s="202"/>
      <c r="AA876" s="202"/>
      <c r="AB876" s="202"/>
      <c r="AC876" s="202"/>
      <c r="AD876" s="202"/>
      <c r="AE876" s="202"/>
      <c r="AF876" s="203"/>
      <c r="AG876" s="133"/>
      <c r="AH876" s="100"/>
      <c r="AL876" s="51"/>
      <c r="AM876" s="53" t="e">
        <f>(M876/I876)*100</f>
        <v>#DIV/0!</v>
      </c>
    </row>
    <row r="877" spans="1:39" ht="12.75" customHeight="1" hidden="1">
      <c r="A877" s="629"/>
      <c r="B877" s="631"/>
      <c r="C877" s="624" t="s">
        <v>40</v>
      </c>
      <c r="D877" s="624"/>
      <c r="E877" s="398">
        <f>SUM(I877:K877)</f>
        <v>0</v>
      </c>
      <c r="F877" s="399"/>
      <c r="G877" s="172"/>
      <c r="H877" s="400"/>
      <c r="I877" s="401"/>
      <c r="J877" s="401"/>
      <c r="K877" s="401"/>
      <c r="L877" s="401"/>
      <c r="M877" s="401"/>
      <c r="N877" s="418"/>
      <c r="O877" s="183"/>
      <c r="P877" s="184"/>
      <c r="Q877" s="184"/>
      <c r="R877" s="184"/>
      <c r="S877" s="184"/>
      <c r="T877" s="184"/>
      <c r="U877" s="184"/>
      <c r="V877" s="184"/>
      <c r="W877" s="184"/>
      <c r="X877" s="184"/>
      <c r="Y877" s="204"/>
      <c r="Z877" s="204"/>
      <c r="AA877" s="204"/>
      <c r="AB877" s="204"/>
      <c r="AC877" s="204"/>
      <c r="AD877" s="204"/>
      <c r="AE877" s="204"/>
      <c r="AF877" s="205"/>
      <c r="AG877" s="133"/>
      <c r="AH877" s="100"/>
      <c r="AL877" s="51"/>
      <c r="AM877" s="53" t="e">
        <f>(M877/I877)*100</f>
        <v>#DIV/0!</v>
      </c>
    </row>
    <row r="878" spans="1:39" ht="12.75" customHeight="1">
      <c r="A878" s="629"/>
      <c r="B878" s="631"/>
      <c r="C878" s="624" t="s">
        <v>1028</v>
      </c>
      <c r="D878" s="624"/>
      <c r="E878" s="398"/>
      <c r="F878" s="399"/>
      <c r="G878" s="172"/>
      <c r="H878" s="400">
        <v>0</v>
      </c>
      <c r="I878" s="401">
        <v>0</v>
      </c>
      <c r="J878" s="401"/>
      <c r="K878" s="401"/>
      <c r="L878" s="401">
        <v>0</v>
      </c>
      <c r="M878" s="401">
        <v>0</v>
      </c>
      <c r="N878" s="425"/>
      <c r="O878" s="206"/>
      <c r="P878" s="207"/>
      <c r="Q878" s="207"/>
      <c r="R878" s="207"/>
      <c r="S878" s="207"/>
      <c r="T878" s="207"/>
      <c r="U878" s="207"/>
      <c r="V878" s="207"/>
      <c r="W878" s="207"/>
      <c r="X878" s="207"/>
      <c r="Y878" s="228"/>
      <c r="Z878" s="228"/>
      <c r="AA878" s="228"/>
      <c r="AB878" s="228"/>
      <c r="AC878" s="228"/>
      <c r="AD878" s="228"/>
      <c r="AE878" s="228"/>
      <c r="AF878" s="229"/>
      <c r="AG878" s="133"/>
      <c r="AH878" s="100"/>
      <c r="AL878" s="51"/>
      <c r="AM878" s="53"/>
    </row>
    <row r="879" spans="1:39" ht="15" customHeight="1">
      <c r="A879" s="629"/>
      <c r="B879" s="631" t="s">
        <v>487</v>
      </c>
      <c r="C879" s="624" t="s">
        <v>1025</v>
      </c>
      <c r="D879" s="624"/>
      <c r="E879" s="398">
        <f>SUM(E880:E883)</f>
        <v>104435.62516</v>
      </c>
      <c r="F879" s="399"/>
      <c r="G879" s="172"/>
      <c r="H879" s="400">
        <f>H882</f>
        <v>78346.5</v>
      </c>
      <c r="I879" s="401">
        <f>SUM(I880:I883)</f>
        <v>104435.62516</v>
      </c>
      <c r="J879" s="401">
        <f>SUM(J880:J883)</f>
        <v>0</v>
      </c>
      <c r="K879" s="401">
        <f>SUM(K880:K883)</f>
        <v>0</v>
      </c>
      <c r="L879" s="401">
        <f>SUM(L880:L883)</f>
        <v>104407.07715</v>
      </c>
      <c r="M879" s="401">
        <f>SUM(M880:M883)</f>
        <v>105801.08755</v>
      </c>
      <c r="N879" s="641"/>
      <c r="O879" s="177"/>
      <c r="P879" s="178"/>
      <c r="Q879" s="178"/>
      <c r="R879" s="178"/>
      <c r="S879" s="178"/>
      <c r="T879" s="178"/>
      <c r="U879" s="178"/>
      <c r="V879" s="178"/>
      <c r="W879" s="178"/>
      <c r="X879" s="178"/>
      <c r="Y879" s="178"/>
      <c r="Z879" s="178"/>
      <c r="AA879" s="178"/>
      <c r="AB879" s="178"/>
      <c r="AC879" s="178"/>
      <c r="AD879" s="178"/>
      <c r="AE879" s="178"/>
      <c r="AF879" s="179"/>
      <c r="AG879" s="133"/>
      <c r="AH879" s="100"/>
      <c r="AL879" s="51"/>
      <c r="AM879" s="53"/>
    </row>
    <row r="880" spans="1:39" ht="12.75" customHeight="1" hidden="1">
      <c r="A880" s="629"/>
      <c r="B880" s="631"/>
      <c r="C880" s="624" t="s">
        <v>28</v>
      </c>
      <c r="D880" s="624"/>
      <c r="E880" s="398">
        <f>SUM(I880:K880)</f>
        <v>0</v>
      </c>
      <c r="F880" s="399"/>
      <c r="G880" s="172"/>
      <c r="H880" s="400"/>
      <c r="I880" s="401"/>
      <c r="J880" s="401"/>
      <c r="K880" s="401"/>
      <c r="L880" s="401"/>
      <c r="M880" s="401"/>
      <c r="N880" s="641"/>
      <c r="O880" s="177"/>
      <c r="P880" s="178"/>
      <c r="Q880" s="178"/>
      <c r="R880" s="178"/>
      <c r="S880" s="178"/>
      <c r="T880" s="178"/>
      <c r="U880" s="178"/>
      <c r="V880" s="178"/>
      <c r="W880" s="178"/>
      <c r="X880" s="178"/>
      <c r="Y880" s="178"/>
      <c r="Z880" s="178"/>
      <c r="AA880" s="178"/>
      <c r="AB880" s="178"/>
      <c r="AC880" s="178"/>
      <c r="AD880" s="178"/>
      <c r="AE880" s="178"/>
      <c r="AF880" s="179"/>
      <c r="AG880" s="133"/>
      <c r="AH880" s="100"/>
      <c r="AL880" s="51"/>
      <c r="AM880" s="53" t="e">
        <f>(M880/I880)*100</f>
        <v>#DIV/0!</v>
      </c>
    </row>
    <row r="881" spans="1:39" ht="12.75" customHeight="1">
      <c r="A881" s="629"/>
      <c r="B881" s="631"/>
      <c r="C881" s="624" t="s">
        <v>1026</v>
      </c>
      <c r="D881" s="624"/>
      <c r="E881" s="398"/>
      <c r="F881" s="399"/>
      <c r="G881" s="172"/>
      <c r="H881" s="400">
        <v>0</v>
      </c>
      <c r="I881" s="401">
        <v>0</v>
      </c>
      <c r="J881" s="401"/>
      <c r="K881" s="401"/>
      <c r="L881" s="401">
        <v>0</v>
      </c>
      <c r="M881" s="401">
        <v>0</v>
      </c>
      <c r="N881" s="641"/>
      <c r="O881" s="177"/>
      <c r="P881" s="178"/>
      <c r="Q881" s="178"/>
      <c r="R881" s="178"/>
      <c r="S881" s="178"/>
      <c r="T881" s="178"/>
      <c r="U881" s="178"/>
      <c r="V881" s="178"/>
      <c r="W881" s="178"/>
      <c r="X881" s="178"/>
      <c r="Y881" s="178"/>
      <c r="Z881" s="178"/>
      <c r="AA881" s="178"/>
      <c r="AB881" s="178"/>
      <c r="AC881" s="178"/>
      <c r="AD881" s="178"/>
      <c r="AE881" s="178"/>
      <c r="AF881" s="179"/>
      <c r="AG881" s="133"/>
      <c r="AH881" s="100"/>
      <c r="AL881" s="51"/>
      <c r="AM881" s="53"/>
    </row>
    <row r="882" spans="1:39" ht="12" customHeight="1">
      <c r="A882" s="629"/>
      <c r="B882" s="631"/>
      <c r="C882" s="624" t="s">
        <v>1027</v>
      </c>
      <c r="D882" s="624"/>
      <c r="E882" s="398">
        <f>SUM(I882:K882)</f>
        <v>104435.62516</v>
      </c>
      <c r="F882" s="399">
        <v>813</v>
      </c>
      <c r="G882" s="172" t="s">
        <v>1051</v>
      </c>
      <c r="H882" s="400">
        <v>78346.5</v>
      </c>
      <c r="I882" s="401">
        <v>104435.62516</v>
      </c>
      <c r="J882" s="401"/>
      <c r="K882" s="401"/>
      <c r="L882" s="401">
        <v>104407.07715</v>
      </c>
      <c r="M882" s="401">
        <v>105801.08755</v>
      </c>
      <c r="N882" s="641"/>
      <c r="O882" s="177"/>
      <c r="P882" s="178"/>
      <c r="Q882" s="178"/>
      <c r="R882" s="178"/>
      <c r="S882" s="178"/>
      <c r="T882" s="178"/>
      <c r="U882" s="178"/>
      <c r="V882" s="178"/>
      <c r="W882" s="178"/>
      <c r="X882" s="178"/>
      <c r="Y882" s="178"/>
      <c r="Z882" s="178"/>
      <c r="AA882" s="178"/>
      <c r="AB882" s="178"/>
      <c r="AC882" s="178"/>
      <c r="AD882" s="178"/>
      <c r="AE882" s="178"/>
      <c r="AF882" s="179"/>
      <c r="AG882" s="133"/>
      <c r="AH882" s="100"/>
      <c r="AL882" s="51"/>
      <c r="AM882" s="53">
        <f>(M882/I882)*100</f>
        <v>101.30746800998993</v>
      </c>
    </row>
    <row r="883" spans="1:39" ht="24.75" customHeight="1">
      <c r="A883" s="629"/>
      <c r="B883" s="631"/>
      <c r="C883" s="624" t="s">
        <v>1028</v>
      </c>
      <c r="D883" s="624"/>
      <c r="E883" s="398">
        <f>SUM(I883:K883)</f>
        <v>0</v>
      </c>
      <c r="F883" s="399"/>
      <c r="G883" s="172"/>
      <c r="H883" s="400">
        <v>0</v>
      </c>
      <c r="I883" s="401">
        <v>0</v>
      </c>
      <c r="J883" s="401"/>
      <c r="K883" s="401"/>
      <c r="L883" s="401">
        <v>0</v>
      </c>
      <c r="M883" s="401">
        <v>0</v>
      </c>
      <c r="N883" s="641"/>
      <c r="O883" s="177"/>
      <c r="P883" s="178"/>
      <c r="Q883" s="178"/>
      <c r="R883" s="178"/>
      <c r="S883" s="178"/>
      <c r="T883" s="178"/>
      <c r="U883" s="178"/>
      <c r="V883" s="178"/>
      <c r="W883" s="178"/>
      <c r="X883" s="178"/>
      <c r="Y883" s="178"/>
      <c r="Z883" s="178"/>
      <c r="AA883" s="178"/>
      <c r="AB883" s="178"/>
      <c r="AC883" s="178"/>
      <c r="AD883" s="178"/>
      <c r="AE883" s="178"/>
      <c r="AF883" s="179"/>
      <c r="AG883" s="133"/>
      <c r="AH883" s="100"/>
      <c r="AL883" s="51"/>
      <c r="AM883" s="53"/>
    </row>
    <row r="884" spans="1:39" ht="11.25" customHeight="1">
      <c r="A884" s="629"/>
      <c r="B884" s="631" t="s">
        <v>491</v>
      </c>
      <c r="C884" s="624" t="s">
        <v>1025</v>
      </c>
      <c r="D884" s="624"/>
      <c r="E884" s="398">
        <f>SUM(E885:E887)</f>
        <v>11792.223</v>
      </c>
      <c r="F884" s="399"/>
      <c r="G884" s="172"/>
      <c r="H884" s="400">
        <v>0</v>
      </c>
      <c r="I884" s="401">
        <f>SUM(I885:I887)</f>
        <v>11792.223</v>
      </c>
      <c r="J884" s="401">
        <f>SUM(J885:J887)</f>
        <v>0</v>
      </c>
      <c r="K884" s="401">
        <f>SUM(K885:K887)</f>
        <v>0</v>
      </c>
      <c r="L884" s="401">
        <f>SUM(L885:L887)</f>
        <v>11792.223</v>
      </c>
      <c r="M884" s="401">
        <f>SUM(M885:M887)</f>
        <v>11792.223</v>
      </c>
      <c r="N884" s="640"/>
      <c r="O884" s="177"/>
      <c r="P884" s="178"/>
      <c r="Q884" s="178"/>
      <c r="R884" s="178"/>
      <c r="S884" s="178"/>
      <c r="T884" s="178"/>
      <c r="U884" s="178"/>
      <c r="V884" s="178"/>
      <c r="W884" s="178"/>
      <c r="X884" s="178"/>
      <c r="Y884" s="178"/>
      <c r="Z884" s="178"/>
      <c r="AA884" s="178"/>
      <c r="AB884" s="178"/>
      <c r="AC884" s="178"/>
      <c r="AD884" s="178"/>
      <c r="AE884" s="178"/>
      <c r="AF884" s="179"/>
      <c r="AG884" s="133"/>
      <c r="AH884" s="100"/>
      <c r="AL884" s="51"/>
      <c r="AM884" s="53"/>
    </row>
    <row r="885" spans="1:39" ht="12.75" customHeight="1">
      <c r="A885" s="629"/>
      <c r="B885" s="631"/>
      <c r="C885" s="624" t="s">
        <v>1026</v>
      </c>
      <c r="D885" s="624"/>
      <c r="E885" s="398">
        <f>SUM(I885:K885)</f>
        <v>0</v>
      </c>
      <c r="F885" s="399"/>
      <c r="G885" s="172"/>
      <c r="H885" s="400">
        <v>0</v>
      </c>
      <c r="I885" s="401">
        <v>0</v>
      </c>
      <c r="J885" s="401"/>
      <c r="K885" s="401"/>
      <c r="L885" s="401">
        <v>0</v>
      </c>
      <c r="M885" s="401">
        <v>0</v>
      </c>
      <c r="N885" s="640"/>
      <c r="O885" s="177"/>
      <c r="P885" s="178"/>
      <c r="Q885" s="178"/>
      <c r="R885" s="178"/>
      <c r="S885" s="178"/>
      <c r="T885" s="178"/>
      <c r="U885" s="178"/>
      <c r="V885" s="178"/>
      <c r="W885" s="178"/>
      <c r="X885" s="178"/>
      <c r="Y885" s="178"/>
      <c r="Z885" s="178"/>
      <c r="AA885" s="178"/>
      <c r="AB885" s="178"/>
      <c r="AC885" s="178"/>
      <c r="AD885" s="178"/>
      <c r="AE885" s="178"/>
      <c r="AF885" s="179"/>
      <c r="AG885" s="133"/>
      <c r="AH885" s="100"/>
      <c r="AL885" s="51"/>
      <c r="AM885" s="53"/>
    </row>
    <row r="886" spans="1:39" ht="12.75" customHeight="1">
      <c r="A886" s="629"/>
      <c r="B886" s="631"/>
      <c r="C886" s="624" t="s">
        <v>1027</v>
      </c>
      <c r="D886" s="624"/>
      <c r="E886" s="398">
        <f>SUM(I886:K886)</f>
        <v>11792.223</v>
      </c>
      <c r="F886" s="399">
        <v>813</v>
      </c>
      <c r="G886" s="172" t="s">
        <v>1051</v>
      </c>
      <c r="H886" s="400">
        <v>0</v>
      </c>
      <c r="I886" s="401">
        <f>I890+I895</f>
        <v>11792.223</v>
      </c>
      <c r="J886" s="401">
        <f>J890+J895</f>
        <v>0</v>
      </c>
      <c r="K886" s="401">
        <f>K890+K895</f>
        <v>0</v>
      </c>
      <c r="L886" s="401">
        <f>L890+L895</f>
        <v>11792.223</v>
      </c>
      <c r="M886" s="401">
        <f>M890+M895</f>
        <v>11792.223</v>
      </c>
      <c r="N886" s="640"/>
      <c r="O886" s="177"/>
      <c r="P886" s="178"/>
      <c r="Q886" s="178"/>
      <c r="R886" s="178"/>
      <c r="S886" s="178"/>
      <c r="T886" s="178"/>
      <c r="U886" s="178"/>
      <c r="V886" s="178"/>
      <c r="W886" s="178"/>
      <c r="X886" s="178"/>
      <c r="Y886" s="178"/>
      <c r="Z886" s="178"/>
      <c r="AA886" s="178"/>
      <c r="AB886" s="178"/>
      <c r="AC886" s="178"/>
      <c r="AD886" s="178"/>
      <c r="AE886" s="178"/>
      <c r="AF886" s="179"/>
      <c r="AG886" s="133"/>
      <c r="AH886" s="100"/>
      <c r="AL886" s="51"/>
      <c r="AM886" s="53">
        <f>(M886/I886)*100</f>
        <v>100</v>
      </c>
    </row>
    <row r="887" spans="1:39" ht="12.75" customHeight="1">
      <c r="A887" s="629"/>
      <c r="B887" s="631"/>
      <c r="C887" s="624" t="s">
        <v>1028</v>
      </c>
      <c r="D887" s="624"/>
      <c r="E887" s="398">
        <f>SUM(I887:K887)</f>
        <v>0</v>
      </c>
      <c r="F887" s="399"/>
      <c r="G887" s="172"/>
      <c r="H887" s="400">
        <v>0</v>
      </c>
      <c r="I887" s="401">
        <v>0</v>
      </c>
      <c r="J887" s="401"/>
      <c r="K887" s="401"/>
      <c r="L887" s="401">
        <v>0</v>
      </c>
      <c r="M887" s="401">
        <v>0</v>
      </c>
      <c r="N887" s="640"/>
      <c r="O887" s="177"/>
      <c r="P887" s="178"/>
      <c r="Q887" s="178"/>
      <c r="R887" s="178"/>
      <c r="S887" s="178"/>
      <c r="T887" s="178"/>
      <c r="U887" s="178"/>
      <c r="V887" s="178"/>
      <c r="W887" s="178"/>
      <c r="X887" s="178"/>
      <c r="Y887" s="178"/>
      <c r="Z887" s="178"/>
      <c r="AA887" s="178"/>
      <c r="AB887" s="178"/>
      <c r="AC887" s="178"/>
      <c r="AD887" s="178"/>
      <c r="AE887" s="178"/>
      <c r="AF887" s="179"/>
      <c r="AG887" s="133"/>
      <c r="AH887" s="100"/>
      <c r="AL887" s="51"/>
      <c r="AM887" s="53"/>
    </row>
    <row r="888" spans="1:39" ht="12.75" customHeight="1">
      <c r="A888" s="629"/>
      <c r="B888" s="631" t="s">
        <v>1053</v>
      </c>
      <c r="C888" s="624" t="s">
        <v>1025</v>
      </c>
      <c r="D888" s="624"/>
      <c r="E888" s="398"/>
      <c r="F888" s="399"/>
      <c r="G888" s="172"/>
      <c r="H888" s="400">
        <v>0</v>
      </c>
      <c r="I888" s="401">
        <f>SUM(I889:I891)</f>
        <v>11792.223</v>
      </c>
      <c r="J888" s="401">
        <f>SUM(J889:J891)</f>
        <v>0</v>
      </c>
      <c r="K888" s="401">
        <f>SUM(K889:K891)</f>
        <v>0</v>
      </c>
      <c r="L888" s="401">
        <f>SUM(L889:L891)</f>
        <v>11792.223</v>
      </c>
      <c r="M888" s="401">
        <f>SUM(M889:M891)</f>
        <v>11792.223</v>
      </c>
      <c r="N888" s="425"/>
      <c r="O888" s="206"/>
      <c r="P888" s="207"/>
      <c r="Q888" s="207"/>
      <c r="R888" s="207"/>
      <c r="S888" s="207"/>
      <c r="T888" s="207"/>
      <c r="U888" s="207"/>
      <c r="V888" s="207"/>
      <c r="W888" s="207"/>
      <c r="X888" s="207"/>
      <c r="Y888" s="207"/>
      <c r="Z888" s="207"/>
      <c r="AA888" s="207"/>
      <c r="AB888" s="207"/>
      <c r="AC888" s="207"/>
      <c r="AD888" s="207"/>
      <c r="AE888" s="207"/>
      <c r="AF888" s="208"/>
      <c r="AG888" s="133"/>
      <c r="AH888" s="100"/>
      <c r="AL888" s="51"/>
      <c r="AM888" s="53"/>
    </row>
    <row r="889" spans="1:39" ht="12" customHeight="1">
      <c r="A889" s="629"/>
      <c r="B889" s="631"/>
      <c r="C889" s="624" t="s">
        <v>1026</v>
      </c>
      <c r="D889" s="624"/>
      <c r="E889" s="398"/>
      <c r="F889" s="399"/>
      <c r="G889" s="172"/>
      <c r="H889" s="400">
        <v>0</v>
      </c>
      <c r="I889" s="401">
        <v>0</v>
      </c>
      <c r="J889" s="401"/>
      <c r="K889" s="401"/>
      <c r="L889" s="401">
        <v>0</v>
      </c>
      <c r="M889" s="401">
        <v>0</v>
      </c>
      <c r="N889" s="425"/>
      <c r="O889" s="206"/>
      <c r="P889" s="207"/>
      <c r="Q889" s="207"/>
      <c r="R889" s="207"/>
      <c r="S889" s="207"/>
      <c r="T889" s="207"/>
      <c r="U889" s="207"/>
      <c r="V889" s="207"/>
      <c r="W889" s="207"/>
      <c r="X889" s="207"/>
      <c r="Y889" s="207"/>
      <c r="Z889" s="207"/>
      <c r="AA889" s="207"/>
      <c r="AB889" s="207"/>
      <c r="AC889" s="207"/>
      <c r="AD889" s="207"/>
      <c r="AE889" s="207"/>
      <c r="AF889" s="208"/>
      <c r="AG889" s="133"/>
      <c r="AH889" s="100"/>
      <c r="AL889" s="51"/>
      <c r="AM889" s="53"/>
    </row>
    <row r="890" spans="1:39" ht="12.75" customHeight="1">
      <c r="A890" s="629"/>
      <c r="B890" s="631"/>
      <c r="C890" s="624" t="s">
        <v>1027</v>
      </c>
      <c r="D890" s="624"/>
      <c r="E890" s="398"/>
      <c r="F890" s="399">
        <v>813</v>
      </c>
      <c r="G890" s="172" t="s">
        <v>1051</v>
      </c>
      <c r="H890" s="400">
        <v>0</v>
      </c>
      <c r="I890" s="401">
        <v>11792.223</v>
      </c>
      <c r="J890" s="401"/>
      <c r="K890" s="401"/>
      <c r="L890" s="401">
        <v>11792.223</v>
      </c>
      <c r="M890" s="401">
        <v>11792.223</v>
      </c>
      <c r="N890" s="425"/>
      <c r="O890" s="206"/>
      <c r="P890" s="207"/>
      <c r="Q890" s="207"/>
      <c r="R890" s="207"/>
      <c r="S890" s="207"/>
      <c r="T890" s="207"/>
      <c r="U890" s="207"/>
      <c r="V890" s="207"/>
      <c r="W890" s="207"/>
      <c r="X890" s="207"/>
      <c r="Y890" s="207"/>
      <c r="Z890" s="207"/>
      <c r="AA890" s="207"/>
      <c r="AB890" s="207"/>
      <c r="AC890" s="207"/>
      <c r="AD890" s="207"/>
      <c r="AE890" s="207"/>
      <c r="AF890" s="208"/>
      <c r="AG890" s="133"/>
      <c r="AH890" s="100"/>
      <c r="AL890" s="51"/>
      <c r="AM890" s="53">
        <f>(M890/I890)*100</f>
        <v>100</v>
      </c>
    </row>
    <row r="891" spans="1:39" ht="28.5" customHeight="1">
      <c r="A891" s="629"/>
      <c r="B891" s="631"/>
      <c r="C891" s="624" t="s">
        <v>1028</v>
      </c>
      <c r="D891" s="624"/>
      <c r="E891" s="398"/>
      <c r="F891" s="399"/>
      <c r="G891" s="172"/>
      <c r="H891" s="400">
        <v>0</v>
      </c>
      <c r="I891" s="401">
        <v>0</v>
      </c>
      <c r="J891" s="401"/>
      <c r="K891" s="401"/>
      <c r="L891" s="401">
        <v>0</v>
      </c>
      <c r="M891" s="401">
        <v>0</v>
      </c>
      <c r="N891" s="419"/>
      <c r="O891" s="206"/>
      <c r="P891" s="207"/>
      <c r="Q891" s="207"/>
      <c r="R891" s="207"/>
      <c r="S891" s="207"/>
      <c r="T891" s="207"/>
      <c r="U891" s="207"/>
      <c r="V891" s="207"/>
      <c r="W891" s="207"/>
      <c r="X891" s="207"/>
      <c r="Y891" s="207"/>
      <c r="Z891" s="207"/>
      <c r="AA891" s="207"/>
      <c r="AB891" s="207"/>
      <c r="AC891" s="207"/>
      <c r="AD891" s="207"/>
      <c r="AE891" s="207"/>
      <c r="AF891" s="208"/>
      <c r="AG891" s="133"/>
      <c r="AH891" s="100"/>
      <c r="AL891" s="51"/>
      <c r="AM891" s="53"/>
    </row>
    <row r="892" spans="1:39" ht="12.75" customHeight="1" hidden="1">
      <c r="A892" s="420"/>
      <c r="B892" s="421"/>
      <c r="C892" s="406" t="s">
        <v>496</v>
      </c>
      <c r="D892" s="466" t="s">
        <v>497</v>
      </c>
      <c r="E892" s="398"/>
      <c r="F892" s="399"/>
      <c r="G892" s="172"/>
      <c r="H892" s="400"/>
      <c r="I892" s="401"/>
      <c r="J892" s="401"/>
      <c r="K892" s="401"/>
      <c r="L892" s="401"/>
      <c r="M892" s="401"/>
      <c r="N892" s="453"/>
      <c r="O892" s="206"/>
      <c r="P892" s="207"/>
      <c r="Q892" s="207"/>
      <c r="R892" s="207"/>
      <c r="S892" s="207"/>
      <c r="T892" s="207"/>
      <c r="U892" s="207"/>
      <c r="V892" s="207"/>
      <c r="W892" s="207"/>
      <c r="X892" s="207"/>
      <c r="Y892" s="207"/>
      <c r="Z892" s="207"/>
      <c r="AA892" s="207"/>
      <c r="AB892" s="207"/>
      <c r="AC892" s="207"/>
      <c r="AD892" s="207"/>
      <c r="AE892" s="207"/>
      <c r="AF892" s="208"/>
      <c r="AG892" s="133"/>
      <c r="AH892" s="100"/>
      <c r="AL892" s="51"/>
      <c r="AM892" s="53"/>
    </row>
    <row r="893" spans="1:39" ht="12.75" customHeight="1" hidden="1">
      <c r="A893" s="420"/>
      <c r="B893" s="421"/>
      <c r="C893" s="624" t="s">
        <v>27</v>
      </c>
      <c r="D893" s="624"/>
      <c r="E893" s="398"/>
      <c r="F893" s="399"/>
      <c r="G893" s="172"/>
      <c r="H893" s="400"/>
      <c r="I893" s="401">
        <f>SUM(I894:I896)</f>
        <v>0</v>
      </c>
      <c r="J893" s="401">
        <f>SUM(J894:J896)</f>
        <v>0</v>
      </c>
      <c r="K893" s="401">
        <f>SUM(K894:K896)</f>
        <v>0</v>
      </c>
      <c r="L893" s="401">
        <f>SUM(L894:L896)</f>
        <v>0</v>
      </c>
      <c r="M893" s="401">
        <f>SUM(M894:M896)</f>
        <v>0</v>
      </c>
      <c r="N893" s="424"/>
      <c r="O893" s="206"/>
      <c r="P893" s="207"/>
      <c r="Q893" s="207"/>
      <c r="R893" s="207"/>
      <c r="S893" s="207"/>
      <c r="T893" s="207"/>
      <c r="U893" s="207"/>
      <c r="V893" s="207"/>
      <c r="W893" s="207"/>
      <c r="X893" s="207"/>
      <c r="Y893" s="207"/>
      <c r="Z893" s="207"/>
      <c r="AA893" s="207"/>
      <c r="AB893" s="207"/>
      <c r="AC893" s="207"/>
      <c r="AD893" s="207"/>
      <c r="AE893" s="207"/>
      <c r="AF893" s="208"/>
      <c r="AG893" s="133"/>
      <c r="AH893" s="100"/>
      <c r="AL893" s="51"/>
      <c r="AM893" s="53"/>
    </row>
    <row r="894" spans="1:39" ht="12.75" customHeight="1" hidden="1">
      <c r="A894" s="420"/>
      <c r="B894" s="421"/>
      <c r="C894" s="624" t="s">
        <v>28</v>
      </c>
      <c r="D894" s="624"/>
      <c r="E894" s="398"/>
      <c r="F894" s="399"/>
      <c r="G894" s="172"/>
      <c r="H894" s="400"/>
      <c r="I894" s="401"/>
      <c r="J894" s="401"/>
      <c r="K894" s="401"/>
      <c r="L894" s="401"/>
      <c r="M894" s="401"/>
      <c r="N894" s="424"/>
      <c r="O894" s="206"/>
      <c r="P894" s="207"/>
      <c r="Q894" s="207"/>
      <c r="R894" s="207"/>
      <c r="S894" s="207"/>
      <c r="T894" s="207"/>
      <c r="U894" s="207"/>
      <c r="V894" s="207"/>
      <c r="W894" s="207"/>
      <c r="X894" s="207"/>
      <c r="Y894" s="207"/>
      <c r="Z894" s="207"/>
      <c r="AA894" s="207"/>
      <c r="AB894" s="207"/>
      <c r="AC894" s="207"/>
      <c r="AD894" s="207"/>
      <c r="AE894" s="207"/>
      <c r="AF894" s="208"/>
      <c r="AG894" s="133"/>
      <c r="AH894" s="100"/>
      <c r="AL894" s="51"/>
      <c r="AM894" s="53"/>
    </row>
    <row r="895" spans="1:39" ht="12.75" customHeight="1" hidden="1">
      <c r="A895" s="420"/>
      <c r="B895" s="421"/>
      <c r="C895" s="624" t="s">
        <v>29</v>
      </c>
      <c r="D895" s="624"/>
      <c r="E895" s="398"/>
      <c r="F895" s="399"/>
      <c r="G895" s="172"/>
      <c r="H895" s="400"/>
      <c r="I895" s="401">
        <v>0</v>
      </c>
      <c r="J895" s="401"/>
      <c r="K895" s="401"/>
      <c r="L895" s="401">
        <v>0</v>
      </c>
      <c r="M895" s="401">
        <v>0</v>
      </c>
      <c r="N895" s="424"/>
      <c r="O895" s="206"/>
      <c r="P895" s="207"/>
      <c r="Q895" s="207"/>
      <c r="R895" s="207"/>
      <c r="S895" s="207"/>
      <c r="T895" s="207"/>
      <c r="U895" s="207"/>
      <c r="V895" s="207"/>
      <c r="W895" s="207"/>
      <c r="X895" s="207"/>
      <c r="Y895" s="207"/>
      <c r="Z895" s="207"/>
      <c r="AA895" s="207"/>
      <c r="AB895" s="207"/>
      <c r="AC895" s="207"/>
      <c r="AD895" s="207"/>
      <c r="AE895" s="207"/>
      <c r="AF895" s="208"/>
      <c r="AG895" s="133"/>
      <c r="AH895" s="100"/>
      <c r="AL895" s="51"/>
      <c r="AM895" s="53"/>
    </row>
    <row r="896" spans="1:39" ht="12.75" customHeight="1" hidden="1">
      <c r="A896" s="420"/>
      <c r="B896" s="421"/>
      <c r="C896" s="624" t="s">
        <v>30</v>
      </c>
      <c r="D896" s="624"/>
      <c r="E896" s="398"/>
      <c r="F896" s="399"/>
      <c r="G896" s="172"/>
      <c r="H896" s="400"/>
      <c r="I896" s="401"/>
      <c r="J896" s="401"/>
      <c r="K896" s="401"/>
      <c r="L896" s="401"/>
      <c r="M896" s="401"/>
      <c r="N896" s="423"/>
      <c r="O896" s="206"/>
      <c r="P896" s="207"/>
      <c r="Q896" s="207"/>
      <c r="R896" s="207"/>
      <c r="S896" s="207"/>
      <c r="T896" s="207"/>
      <c r="U896" s="207"/>
      <c r="V896" s="207"/>
      <c r="W896" s="207"/>
      <c r="X896" s="207"/>
      <c r="Y896" s="207"/>
      <c r="Z896" s="207"/>
      <c r="AA896" s="207"/>
      <c r="AB896" s="207"/>
      <c r="AC896" s="207"/>
      <c r="AD896" s="207"/>
      <c r="AE896" s="207"/>
      <c r="AF896" s="208"/>
      <c r="AG896" s="133"/>
      <c r="AH896" s="100"/>
      <c r="AL896" s="51"/>
      <c r="AM896" s="53"/>
    </row>
    <row r="897" spans="1:39" ht="12.75" customHeight="1" hidden="1">
      <c r="A897" s="420"/>
      <c r="B897" s="421"/>
      <c r="C897" s="406"/>
      <c r="D897" s="466" t="s">
        <v>498</v>
      </c>
      <c r="E897" s="398"/>
      <c r="F897" s="399"/>
      <c r="G897" s="172"/>
      <c r="H897" s="400"/>
      <c r="I897" s="401" t="s">
        <v>34</v>
      </c>
      <c r="J897" s="401"/>
      <c r="K897" s="401"/>
      <c r="L897" s="401" t="s">
        <v>34</v>
      </c>
      <c r="M897" s="401" t="s">
        <v>34</v>
      </c>
      <c r="N897" s="452"/>
      <c r="O897" s="206"/>
      <c r="P897" s="207"/>
      <c r="Q897" s="207"/>
      <c r="R897" s="207"/>
      <c r="S897" s="207"/>
      <c r="T897" s="207"/>
      <c r="U897" s="207"/>
      <c r="V897" s="207"/>
      <c r="W897" s="207"/>
      <c r="X897" s="207"/>
      <c r="Y897" s="207"/>
      <c r="Z897" s="207"/>
      <c r="AA897" s="207"/>
      <c r="AB897" s="207"/>
      <c r="AC897" s="207"/>
      <c r="AD897" s="207"/>
      <c r="AE897" s="207"/>
      <c r="AF897" s="208"/>
      <c r="AG897" s="133"/>
      <c r="AH897" s="100"/>
      <c r="AL897" s="51"/>
      <c r="AM897" s="53"/>
    </row>
    <row r="898" spans="1:39" ht="12.75" customHeight="1">
      <c r="A898" s="629"/>
      <c r="B898" s="631" t="s">
        <v>500</v>
      </c>
      <c r="C898" s="624" t="s">
        <v>1025</v>
      </c>
      <c r="D898" s="624"/>
      <c r="E898" s="398"/>
      <c r="F898" s="399"/>
      <c r="G898" s="172"/>
      <c r="H898" s="400">
        <v>0</v>
      </c>
      <c r="I898" s="401">
        <f>SUM(I899:I901)</f>
        <v>6800</v>
      </c>
      <c r="J898" s="401">
        <f>SUM(J899:J901)</f>
        <v>0</v>
      </c>
      <c r="K898" s="401">
        <f>SUM(K899:K901)</f>
        <v>0</v>
      </c>
      <c r="L898" s="401">
        <f>SUM(L899:L901)</f>
        <v>6800</v>
      </c>
      <c r="M898" s="401">
        <f>SUM(M899:M901)</f>
        <v>683.1</v>
      </c>
      <c r="N898" s="417"/>
      <c r="O898" s="206"/>
      <c r="P898" s="207"/>
      <c r="Q898" s="207"/>
      <c r="R898" s="207"/>
      <c r="S898" s="207"/>
      <c r="T898" s="207"/>
      <c r="U898" s="207"/>
      <c r="V898" s="207"/>
      <c r="W898" s="207"/>
      <c r="X898" s="207"/>
      <c r="Y898" s="207"/>
      <c r="Z898" s="207"/>
      <c r="AA898" s="207"/>
      <c r="AB898" s="207"/>
      <c r="AC898" s="207"/>
      <c r="AD898" s="207"/>
      <c r="AE898" s="207"/>
      <c r="AF898" s="208"/>
      <c r="AG898" s="133"/>
      <c r="AH898" s="100"/>
      <c r="AL898" s="51"/>
      <c r="AM898" s="53"/>
    </row>
    <row r="899" spans="1:39" ht="12.75" customHeight="1">
      <c r="A899" s="629"/>
      <c r="B899" s="631"/>
      <c r="C899" s="624" t="s">
        <v>1026</v>
      </c>
      <c r="D899" s="624"/>
      <c r="E899" s="398"/>
      <c r="F899" s="399"/>
      <c r="G899" s="172"/>
      <c r="H899" s="400">
        <v>0</v>
      </c>
      <c r="I899" s="401">
        <v>0</v>
      </c>
      <c r="J899" s="401"/>
      <c r="K899" s="401"/>
      <c r="L899" s="401">
        <v>0</v>
      </c>
      <c r="M899" s="401">
        <v>0</v>
      </c>
      <c r="N899" s="417"/>
      <c r="O899" s="206"/>
      <c r="P899" s="207"/>
      <c r="Q899" s="207"/>
      <c r="R899" s="207"/>
      <c r="S899" s="207"/>
      <c r="T899" s="207"/>
      <c r="U899" s="207"/>
      <c r="V899" s="207"/>
      <c r="W899" s="207"/>
      <c r="X899" s="207"/>
      <c r="Y899" s="207"/>
      <c r="Z899" s="207"/>
      <c r="AA899" s="207"/>
      <c r="AB899" s="207"/>
      <c r="AC899" s="207"/>
      <c r="AD899" s="207"/>
      <c r="AE899" s="207"/>
      <c r="AF899" s="208"/>
      <c r="AG899" s="133"/>
      <c r="AH899" s="100"/>
      <c r="AL899" s="51"/>
      <c r="AM899" s="53"/>
    </row>
    <row r="900" spans="1:39" ht="12.75" customHeight="1">
      <c r="A900" s="629"/>
      <c r="B900" s="631"/>
      <c r="C900" s="624" t="s">
        <v>1027</v>
      </c>
      <c r="D900" s="624"/>
      <c r="E900" s="398"/>
      <c r="F900" s="399">
        <v>813</v>
      </c>
      <c r="G900" s="172" t="s">
        <v>1051</v>
      </c>
      <c r="H900" s="400">
        <v>0</v>
      </c>
      <c r="I900" s="401">
        <v>6800</v>
      </c>
      <c r="J900" s="401"/>
      <c r="K900" s="401"/>
      <c r="L900" s="401">
        <v>6800</v>
      </c>
      <c r="M900" s="401">
        <v>683.1</v>
      </c>
      <c r="N900" s="417"/>
      <c r="O900" s="206"/>
      <c r="P900" s="207"/>
      <c r="Q900" s="207"/>
      <c r="R900" s="207"/>
      <c r="S900" s="207"/>
      <c r="T900" s="207"/>
      <c r="U900" s="207"/>
      <c r="V900" s="207"/>
      <c r="W900" s="207"/>
      <c r="X900" s="207"/>
      <c r="Y900" s="207"/>
      <c r="Z900" s="207"/>
      <c r="AA900" s="207"/>
      <c r="AB900" s="207"/>
      <c r="AC900" s="207"/>
      <c r="AD900" s="207"/>
      <c r="AE900" s="207"/>
      <c r="AF900" s="208"/>
      <c r="AG900" s="133"/>
      <c r="AH900" s="100"/>
      <c r="AL900" s="51"/>
      <c r="AM900" s="53">
        <f>(M900/I900)*100</f>
        <v>10.045588235294119</v>
      </c>
    </row>
    <row r="901" spans="1:39" ht="30" customHeight="1">
      <c r="A901" s="629"/>
      <c r="B901" s="631"/>
      <c r="C901" s="624" t="s">
        <v>1028</v>
      </c>
      <c r="D901" s="624"/>
      <c r="E901" s="398"/>
      <c r="F901" s="399"/>
      <c r="G901" s="172"/>
      <c r="H901" s="400">
        <v>0</v>
      </c>
      <c r="I901" s="401">
        <v>0</v>
      </c>
      <c r="J901" s="401"/>
      <c r="K901" s="401"/>
      <c r="L901" s="401">
        <v>0</v>
      </c>
      <c r="M901" s="401">
        <v>0</v>
      </c>
      <c r="N901" s="418"/>
      <c r="O901" s="206"/>
      <c r="P901" s="207"/>
      <c r="Q901" s="207"/>
      <c r="R901" s="207"/>
      <c r="S901" s="207"/>
      <c r="T901" s="207"/>
      <c r="U901" s="207"/>
      <c r="V901" s="207"/>
      <c r="W901" s="207"/>
      <c r="X901" s="207"/>
      <c r="Y901" s="207"/>
      <c r="Z901" s="207"/>
      <c r="AA901" s="207"/>
      <c r="AB901" s="207"/>
      <c r="AC901" s="207"/>
      <c r="AD901" s="207"/>
      <c r="AE901" s="207"/>
      <c r="AF901" s="208"/>
      <c r="AG901" s="133"/>
      <c r="AH901" s="100"/>
      <c r="AL901" s="51"/>
      <c r="AM901" s="53"/>
    </row>
    <row r="902" spans="1:39" ht="12.75" customHeight="1" hidden="1">
      <c r="A902" s="420"/>
      <c r="B902" s="421"/>
      <c r="C902" s="397" t="s">
        <v>502</v>
      </c>
      <c r="D902" s="410" t="s">
        <v>503</v>
      </c>
      <c r="E902" s="398"/>
      <c r="F902" s="399"/>
      <c r="G902" s="172"/>
      <c r="H902" s="400"/>
      <c r="I902" s="401"/>
      <c r="J902" s="401"/>
      <c r="K902" s="401"/>
      <c r="L902" s="401"/>
      <c r="M902" s="401"/>
      <c r="N902" s="431"/>
      <c r="O902" s="211"/>
      <c r="P902" s="207"/>
      <c r="Q902" s="207"/>
      <c r="R902" s="207"/>
      <c r="S902" s="207"/>
      <c r="T902" s="207"/>
      <c r="U902" s="207"/>
      <c r="V902" s="207"/>
      <c r="W902" s="207"/>
      <c r="X902" s="207"/>
      <c r="Y902" s="207"/>
      <c r="Z902" s="207"/>
      <c r="AA902" s="207"/>
      <c r="AB902" s="207"/>
      <c r="AC902" s="207"/>
      <c r="AD902" s="207"/>
      <c r="AE902" s="207"/>
      <c r="AF902" s="208"/>
      <c r="AG902" s="133"/>
      <c r="AH902" s="100"/>
      <c r="AL902" s="51"/>
      <c r="AM902" s="53"/>
    </row>
    <row r="903" spans="1:39" ht="12.75" customHeight="1" hidden="1">
      <c r="A903" s="420"/>
      <c r="B903" s="421"/>
      <c r="C903" s="639" t="s">
        <v>27</v>
      </c>
      <c r="D903" s="639"/>
      <c r="E903" s="398"/>
      <c r="F903" s="399"/>
      <c r="G903" s="172"/>
      <c r="H903" s="400"/>
      <c r="I903" s="401">
        <f>SUM(I904:I906)</f>
        <v>0</v>
      </c>
      <c r="J903" s="401">
        <f>SUM(J904:J906)</f>
        <v>0</v>
      </c>
      <c r="K903" s="401">
        <f>SUM(K904:K906)</f>
        <v>0</v>
      </c>
      <c r="L903" s="401">
        <f>SUM(L904:L906)</f>
        <v>0</v>
      </c>
      <c r="M903" s="401">
        <f>SUM(M904:M906)</f>
        <v>0</v>
      </c>
      <c r="N903" s="417"/>
      <c r="O903" s="206"/>
      <c r="P903" s="207"/>
      <c r="Q903" s="207"/>
      <c r="R903" s="207"/>
      <c r="S903" s="207"/>
      <c r="T903" s="207"/>
      <c r="U903" s="207"/>
      <c r="V903" s="207"/>
      <c r="W903" s="207"/>
      <c r="X903" s="207"/>
      <c r="Y903" s="207"/>
      <c r="Z903" s="207"/>
      <c r="AA903" s="207"/>
      <c r="AB903" s="207"/>
      <c r="AC903" s="207"/>
      <c r="AD903" s="207"/>
      <c r="AE903" s="207"/>
      <c r="AF903" s="208"/>
      <c r="AG903" s="133"/>
      <c r="AH903" s="100"/>
      <c r="AL903" s="51"/>
      <c r="AM903" s="53"/>
    </row>
    <row r="904" spans="1:39" ht="12.75" customHeight="1" hidden="1">
      <c r="A904" s="420"/>
      <c r="B904" s="421"/>
      <c r="C904" s="639" t="s">
        <v>28</v>
      </c>
      <c r="D904" s="639"/>
      <c r="E904" s="398"/>
      <c r="F904" s="399"/>
      <c r="G904" s="172"/>
      <c r="H904" s="400"/>
      <c r="I904" s="401"/>
      <c r="J904" s="401"/>
      <c r="K904" s="401"/>
      <c r="L904" s="401"/>
      <c r="M904" s="401"/>
      <c r="N904" s="417"/>
      <c r="O904" s="206"/>
      <c r="P904" s="207"/>
      <c r="Q904" s="207"/>
      <c r="R904" s="207"/>
      <c r="S904" s="207"/>
      <c r="T904" s="207"/>
      <c r="U904" s="207"/>
      <c r="V904" s="207"/>
      <c r="W904" s="207"/>
      <c r="X904" s="207"/>
      <c r="Y904" s="207"/>
      <c r="Z904" s="207"/>
      <c r="AA904" s="207"/>
      <c r="AB904" s="207"/>
      <c r="AC904" s="207"/>
      <c r="AD904" s="207"/>
      <c r="AE904" s="207"/>
      <c r="AF904" s="208"/>
      <c r="AG904" s="133"/>
      <c r="AH904" s="100"/>
      <c r="AL904" s="51"/>
      <c r="AM904" s="53"/>
    </row>
    <row r="905" spans="1:39" ht="12.75" customHeight="1" hidden="1">
      <c r="A905" s="420"/>
      <c r="B905" s="421"/>
      <c r="C905" s="639" t="s">
        <v>29</v>
      </c>
      <c r="D905" s="639"/>
      <c r="E905" s="398"/>
      <c r="F905" s="399"/>
      <c r="G905" s="172"/>
      <c r="H905" s="400"/>
      <c r="I905" s="401">
        <v>0</v>
      </c>
      <c r="J905" s="401"/>
      <c r="K905" s="401"/>
      <c r="L905" s="401">
        <v>0</v>
      </c>
      <c r="M905" s="401">
        <v>0</v>
      </c>
      <c r="N905" s="417"/>
      <c r="O905" s="206"/>
      <c r="P905" s="207"/>
      <c r="Q905" s="207"/>
      <c r="R905" s="207"/>
      <c r="S905" s="207"/>
      <c r="T905" s="207"/>
      <c r="U905" s="207"/>
      <c r="V905" s="207"/>
      <c r="W905" s="207"/>
      <c r="X905" s="207"/>
      <c r="Y905" s="207"/>
      <c r="Z905" s="207"/>
      <c r="AA905" s="207"/>
      <c r="AB905" s="207"/>
      <c r="AC905" s="207"/>
      <c r="AD905" s="207"/>
      <c r="AE905" s="207"/>
      <c r="AF905" s="208"/>
      <c r="AG905" s="133"/>
      <c r="AH905" s="100"/>
      <c r="AL905" s="51"/>
      <c r="AM905" s="53"/>
    </row>
    <row r="906" spans="1:39" ht="12.75" customHeight="1" hidden="1">
      <c r="A906" s="420"/>
      <c r="B906" s="421"/>
      <c r="C906" s="639" t="s">
        <v>30</v>
      </c>
      <c r="D906" s="639"/>
      <c r="E906" s="398"/>
      <c r="F906" s="399"/>
      <c r="G906" s="172"/>
      <c r="H906" s="400"/>
      <c r="I906" s="401"/>
      <c r="J906" s="401"/>
      <c r="K906" s="401"/>
      <c r="L906" s="401"/>
      <c r="M906" s="401"/>
      <c r="N906" s="417"/>
      <c r="O906" s="206"/>
      <c r="P906" s="207"/>
      <c r="Q906" s="207"/>
      <c r="R906" s="207"/>
      <c r="S906" s="207"/>
      <c r="T906" s="207"/>
      <c r="U906" s="207"/>
      <c r="V906" s="207"/>
      <c r="W906" s="207"/>
      <c r="X906" s="207"/>
      <c r="Y906" s="207"/>
      <c r="Z906" s="207"/>
      <c r="AA906" s="207"/>
      <c r="AB906" s="207"/>
      <c r="AC906" s="207"/>
      <c r="AD906" s="207"/>
      <c r="AE906" s="207"/>
      <c r="AF906" s="208"/>
      <c r="AG906" s="133"/>
      <c r="AH906" s="100"/>
      <c r="AL906" s="51"/>
      <c r="AM906" s="53"/>
    </row>
    <row r="907" spans="1:39" ht="12.75" customHeight="1" hidden="1">
      <c r="A907" s="420"/>
      <c r="B907" s="421"/>
      <c r="C907" s="416"/>
      <c r="D907" s="416"/>
      <c r="E907" s="398"/>
      <c r="F907" s="399"/>
      <c r="G907" s="172"/>
      <c r="H907" s="400"/>
      <c r="I907" s="401"/>
      <c r="J907" s="401"/>
      <c r="K907" s="401"/>
      <c r="L907" s="401"/>
      <c r="M907" s="401"/>
      <c r="N907" s="431"/>
      <c r="O907" s="206"/>
      <c r="P907" s="207"/>
      <c r="Q907" s="207"/>
      <c r="R907" s="207"/>
      <c r="S907" s="207"/>
      <c r="T907" s="207"/>
      <c r="U907" s="207"/>
      <c r="V907" s="207"/>
      <c r="W907" s="207"/>
      <c r="X907" s="207"/>
      <c r="Y907" s="207"/>
      <c r="Z907" s="207"/>
      <c r="AA907" s="207"/>
      <c r="AB907" s="207"/>
      <c r="AC907" s="207"/>
      <c r="AD907" s="207"/>
      <c r="AE907" s="207"/>
      <c r="AF907" s="208"/>
      <c r="AG907" s="133"/>
      <c r="AH907" s="100"/>
      <c r="AL907" s="51"/>
      <c r="AM907" s="53"/>
    </row>
    <row r="908" spans="1:39" ht="12.75" customHeight="1">
      <c r="A908" s="629"/>
      <c r="B908" s="630" t="s">
        <v>1130</v>
      </c>
      <c r="C908" s="626" t="s">
        <v>1025</v>
      </c>
      <c r="D908" s="626"/>
      <c r="E908" s="433">
        <f aca="true" t="shared" si="106" ref="E908:M908">SUM(E909:E914)</f>
        <v>61980.92022</v>
      </c>
      <c r="F908" s="434"/>
      <c r="G908" s="435"/>
      <c r="H908" s="403">
        <f>H911</f>
        <v>30630.2</v>
      </c>
      <c r="I908" s="404">
        <f>SUM(I909:I914)</f>
        <v>19764.47078</v>
      </c>
      <c r="J908" s="404">
        <f t="shared" si="106"/>
        <v>21108.22472</v>
      </c>
      <c r="K908" s="404">
        <f t="shared" si="106"/>
        <v>21108.22472</v>
      </c>
      <c r="L908" s="404">
        <f t="shared" si="106"/>
        <v>19522.80601</v>
      </c>
      <c r="M908" s="404">
        <f t="shared" si="106"/>
        <v>19522.80601</v>
      </c>
      <c r="N908" s="463"/>
      <c r="O908" s="177"/>
      <c r="P908" s="178"/>
      <c r="Q908" s="178"/>
      <c r="R908" s="178"/>
      <c r="S908" s="178"/>
      <c r="T908" s="178"/>
      <c r="U908" s="178"/>
      <c r="V908" s="178"/>
      <c r="W908" s="178"/>
      <c r="X908" s="178"/>
      <c r="Y908" s="178"/>
      <c r="Z908" s="178"/>
      <c r="AA908" s="178"/>
      <c r="AB908" s="178"/>
      <c r="AC908" s="178"/>
      <c r="AD908" s="178"/>
      <c r="AE908" s="178"/>
      <c r="AF908" s="179"/>
      <c r="AG908" s="133"/>
      <c r="AH908" s="100"/>
      <c r="AL908" s="51"/>
      <c r="AM908" s="53"/>
    </row>
    <row r="909" spans="1:39" ht="12.75" customHeight="1" hidden="1">
      <c r="A909" s="629"/>
      <c r="B909" s="630"/>
      <c r="C909" s="626" t="s">
        <v>28</v>
      </c>
      <c r="D909" s="626"/>
      <c r="E909" s="433">
        <f>SUM(I909:K909)</f>
        <v>0</v>
      </c>
      <c r="F909" s="434"/>
      <c r="G909" s="435"/>
      <c r="H909" s="403"/>
      <c r="I909" s="404">
        <f>I920+I928</f>
        <v>0</v>
      </c>
      <c r="J909" s="404">
        <f>J920+J928</f>
        <v>0</v>
      </c>
      <c r="K909" s="404">
        <f>K920+K928</f>
        <v>0</v>
      </c>
      <c r="L909" s="404">
        <f>L920+L928</f>
        <v>0</v>
      </c>
      <c r="M909" s="404">
        <f>M920+M928</f>
        <v>0</v>
      </c>
      <c r="N909" s="463"/>
      <c r="O909" s="177"/>
      <c r="P909" s="178"/>
      <c r="Q909" s="178"/>
      <c r="R909" s="178"/>
      <c r="S909" s="178"/>
      <c r="T909" s="178"/>
      <c r="U909" s="178"/>
      <c r="V909" s="178"/>
      <c r="W909" s="178"/>
      <c r="X909" s="178"/>
      <c r="Y909" s="178"/>
      <c r="Z909" s="178"/>
      <c r="AA909" s="178"/>
      <c r="AB909" s="178"/>
      <c r="AC909" s="178"/>
      <c r="AD909" s="178"/>
      <c r="AE909" s="178"/>
      <c r="AF909" s="179"/>
      <c r="AG909" s="133"/>
      <c r="AH909" s="100"/>
      <c r="AL909" s="51"/>
      <c r="AM909" s="53"/>
    </row>
    <row r="910" spans="1:39" ht="12.75" customHeight="1">
      <c r="A910" s="629"/>
      <c r="B910" s="630"/>
      <c r="C910" s="626" t="s">
        <v>1026</v>
      </c>
      <c r="D910" s="626"/>
      <c r="E910" s="433"/>
      <c r="F910" s="434"/>
      <c r="G910" s="435"/>
      <c r="H910" s="403">
        <v>0</v>
      </c>
      <c r="I910" s="404">
        <v>0</v>
      </c>
      <c r="J910" s="404"/>
      <c r="K910" s="404"/>
      <c r="L910" s="404">
        <v>0</v>
      </c>
      <c r="M910" s="404">
        <v>0</v>
      </c>
      <c r="N910" s="463"/>
      <c r="O910" s="177"/>
      <c r="P910" s="178"/>
      <c r="Q910" s="178"/>
      <c r="R910" s="178"/>
      <c r="S910" s="178"/>
      <c r="T910" s="178"/>
      <c r="U910" s="178"/>
      <c r="V910" s="178"/>
      <c r="W910" s="178"/>
      <c r="X910" s="178"/>
      <c r="Y910" s="178"/>
      <c r="Z910" s="178"/>
      <c r="AA910" s="178"/>
      <c r="AB910" s="178"/>
      <c r="AC910" s="178"/>
      <c r="AD910" s="178"/>
      <c r="AE910" s="178"/>
      <c r="AF910" s="179"/>
      <c r="AG910" s="133"/>
      <c r="AH910" s="100"/>
      <c r="AL910" s="51"/>
      <c r="AM910" s="53"/>
    </row>
    <row r="911" spans="1:39" ht="12.75" customHeight="1">
      <c r="A911" s="629"/>
      <c r="B911" s="630"/>
      <c r="C911" s="626" t="s">
        <v>1027</v>
      </c>
      <c r="D911" s="626"/>
      <c r="E911" s="433">
        <f>SUM(I911:K911)</f>
        <v>61980.92022</v>
      </c>
      <c r="F911" s="434"/>
      <c r="G911" s="435"/>
      <c r="H911" s="403">
        <f>H922</f>
        <v>30630.2</v>
      </c>
      <c r="I911" s="404">
        <f>I922+I929</f>
        <v>19764.47078</v>
      </c>
      <c r="J911" s="404">
        <f aca="true" t="shared" si="107" ref="I911:M912">J922+J929</f>
        <v>21108.22472</v>
      </c>
      <c r="K911" s="404">
        <f t="shared" si="107"/>
        <v>21108.22472</v>
      </c>
      <c r="L911" s="404">
        <f t="shared" si="107"/>
        <v>19522.80601</v>
      </c>
      <c r="M911" s="404">
        <f t="shared" si="107"/>
        <v>19522.80601</v>
      </c>
      <c r="N911" s="463"/>
      <c r="O911" s="177"/>
      <c r="P911" s="178"/>
      <c r="Q911" s="178"/>
      <c r="R911" s="178"/>
      <c r="S911" s="178"/>
      <c r="T911" s="178"/>
      <c r="U911" s="178"/>
      <c r="V911" s="178"/>
      <c r="W911" s="178"/>
      <c r="X911" s="178"/>
      <c r="Y911" s="178"/>
      <c r="Z911" s="178"/>
      <c r="AA911" s="178"/>
      <c r="AB911" s="178"/>
      <c r="AC911" s="178"/>
      <c r="AD911" s="178"/>
      <c r="AE911" s="178"/>
      <c r="AF911" s="179"/>
      <c r="AG911" s="133"/>
      <c r="AH911" s="100"/>
      <c r="AL911" s="51"/>
      <c r="AM911" s="53"/>
    </row>
    <row r="912" spans="1:39" ht="12.75" customHeight="1" hidden="1">
      <c r="A912" s="629"/>
      <c r="B912" s="630"/>
      <c r="C912" s="626" t="s">
        <v>30</v>
      </c>
      <c r="D912" s="626"/>
      <c r="E912" s="433">
        <f>SUM(I912:K912)</f>
        <v>0</v>
      </c>
      <c r="F912" s="434"/>
      <c r="G912" s="435"/>
      <c r="H912" s="403"/>
      <c r="I912" s="404">
        <f t="shared" si="107"/>
        <v>0</v>
      </c>
      <c r="J912" s="404">
        <f t="shared" si="107"/>
        <v>0</v>
      </c>
      <c r="K912" s="404">
        <f t="shared" si="107"/>
        <v>0</v>
      </c>
      <c r="L912" s="404">
        <f t="shared" si="107"/>
        <v>0</v>
      </c>
      <c r="M912" s="404">
        <f t="shared" si="107"/>
        <v>0</v>
      </c>
      <c r="N912" s="463"/>
      <c r="O912" s="177"/>
      <c r="P912" s="178"/>
      <c r="Q912" s="178"/>
      <c r="R912" s="178"/>
      <c r="S912" s="178"/>
      <c r="T912" s="178"/>
      <c r="U912" s="178"/>
      <c r="V912" s="178"/>
      <c r="W912" s="178"/>
      <c r="X912" s="178"/>
      <c r="Y912" s="178"/>
      <c r="Z912" s="178"/>
      <c r="AA912" s="178"/>
      <c r="AB912" s="178"/>
      <c r="AC912" s="178"/>
      <c r="AD912" s="178"/>
      <c r="AE912" s="178"/>
      <c r="AF912" s="179"/>
      <c r="AG912" s="133"/>
      <c r="AH912" s="100"/>
      <c r="AL912" s="51"/>
      <c r="AM912" s="53" t="e">
        <f>(M912/I912)*100</f>
        <v>#DIV/0!</v>
      </c>
    </row>
    <row r="913" spans="1:39" ht="12.75" customHeight="1" hidden="1">
      <c r="A913" s="629"/>
      <c r="B913" s="630"/>
      <c r="C913" s="626" t="s">
        <v>39</v>
      </c>
      <c r="D913" s="626"/>
      <c r="E913" s="433">
        <f>SUM(I913:K913)</f>
        <v>0</v>
      </c>
      <c r="F913" s="434"/>
      <c r="G913" s="435"/>
      <c r="H913" s="403"/>
      <c r="I913" s="404">
        <f>I924+I931</f>
        <v>0</v>
      </c>
      <c r="J913" s="404"/>
      <c r="K913" s="404"/>
      <c r="L913" s="404"/>
      <c r="M913" s="404"/>
      <c r="N913" s="463"/>
      <c r="O913" s="177"/>
      <c r="P913" s="178"/>
      <c r="Q913" s="178"/>
      <c r="R913" s="178"/>
      <c r="S913" s="178"/>
      <c r="T913" s="178"/>
      <c r="U913" s="178"/>
      <c r="V913" s="178"/>
      <c r="W913" s="178"/>
      <c r="X913" s="178"/>
      <c r="Y913" s="178"/>
      <c r="Z913" s="178"/>
      <c r="AA913" s="178"/>
      <c r="AB913" s="178"/>
      <c r="AC913" s="178"/>
      <c r="AD913" s="178"/>
      <c r="AE913" s="178"/>
      <c r="AF913" s="179"/>
      <c r="AG913" s="133"/>
      <c r="AH913" s="100"/>
      <c r="AL913" s="51"/>
      <c r="AM913" s="53" t="e">
        <f aca="true" t="shared" si="108" ref="AM913:AM993">(M913/I913)*100</f>
        <v>#DIV/0!</v>
      </c>
    </row>
    <row r="914" spans="1:39" ht="12.75" customHeight="1" hidden="1">
      <c r="A914" s="629"/>
      <c r="B914" s="630"/>
      <c r="C914" s="626" t="s">
        <v>40</v>
      </c>
      <c r="D914" s="626"/>
      <c r="E914" s="433">
        <f>SUM(I914:K914)</f>
        <v>0</v>
      </c>
      <c r="F914" s="434"/>
      <c r="G914" s="435"/>
      <c r="H914" s="403"/>
      <c r="I914" s="404">
        <f>I925+I932</f>
        <v>0</v>
      </c>
      <c r="J914" s="404"/>
      <c r="K914" s="404"/>
      <c r="L914" s="404"/>
      <c r="M914" s="404"/>
      <c r="N914" s="464"/>
      <c r="O914" s="183"/>
      <c r="P914" s="184"/>
      <c r="Q914" s="184"/>
      <c r="R914" s="184"/>
      <c r="S914" s="184"/>
      <c r="T914" s="184"/>
      <c r="U914" s="184"/>
      <c r="V914" s="184"/>
      <c r="W914" s="184"/>
      <c r="X914" s="184"/>
      <c r="Y914" s="184"/>
      <c r="Z914" s="184"/>
      <c r="AA914" s="184"/>
      <c r="AB914" s="184"/>
      <c r="AC914" s="184"/>
      <c r="AD914" s="184"/>
      <c r="AE914" s="184"/>
      <c r="AF914" s="185"/>
      <c r="AG914" s="133"/>
      <c r="AH914" s="100"/>
      <c r="AL914" s="51"/>
      <c r="AM914" s="53" t="e">
        <f t="shared" si="108"/>
        <v>#DIV/0!</v>
      </c>
    </row>
    <row r="915" spans="1:39" ht="12.75" customHeight="1">
      <c r="A915" s="629"/>
      <c r="B915" s="630"/>
      <c r="C915" s="626" t="s">
        <v>1028</v>
      </c>
      <c r="D915" s="626"/>
      <c r="E915" s="433"/>
      <c r="F915" s="434"/>
      <c r="G915" s="435"/>
      <c r="H915" s="403">
        <v>0</v>
      </c>
      <c r="I915" s="404">
        <v>0</v>
      </c>
      <c r="J915" s="404"/>
      <c r="K915" s="404"/>
      <c r="L915" s="404">
        <v>0</v>
      </c>
      <c r="M915" s="404">
        <v>0</v>
      </c>
      <c r="N915" s="465"/>
      <c r="O915" s="206"/>
      <c r="P915" s="207"/>
      <c r="Q915" s="207"/>
      <c r="R915" s="207"/>
      <c r="S915" s="207"/>
      <c r="T915" s="207"/>
      <c r="U915" s="207"/>
      <c r="V915" s="207"/>
      <c r="W915" s="207"/>
      <c r="X915" s="207"/>
      <c r="Y915" s="207"/>
      <c r="Z915" s="207"/>
      <c r="AA915" s="207"/>
      <c r="AB915" s="207"/>
      <c r="AC915" s="207"/>
      <c r="AD915" s="207"/>
      <c r="AE915" s="207"/>
      <c r="AF915" s="208"/>
      <c r="AG915" s="133"/>
      <c r="AH915" s="100"/>
      <c r="AL915" s="51"/>
      <c r="AM915" s="53"/>
    </row>
    <row r="916" spans="1:39" ht="21.75" customHeight="1">
      <c r="A916" s="629"/>
      <c r="B916" s="630"/>
      <c r="C916" s="626" t="s">
        <v>1029</v>
      </c>
      <c r="D916" s="626"/>
      <c r="E916" s="433"/>
      <c r="F916" s="434"/>
      <c r="G916" s="435"/>
      <c r="H916" s="403">
        <v>0</v>
      </c>
      <c r="I916" s="404">
        <v>0</v>
      </c>
      <c r="J916" s="404"/>
      <c r="K916" s="404"/>
      <c r="L916" s="404">
        <v>0</v>
      </c>
      <c r="M916" s="404">
        <v>0</v>
      </c>
      <c r="N916" s="465"/>
      <c r="O916" s="206"/>
      <c r="P916" s="207"/>
      <c r="Q916" s="207"/>
      <c r="R916" s="207"/>
      <c r="S916" s="207"/>
      <c r="T916" s="207"/>
      <c r="U916" s="207"/>
      <c r="V916" s="207"/>
      <c r="W916" s="207"/>
      <c r="X916" s="207"/>
      <c r="Y916" s="207"/>
      <c r="Z916" s="207"/>
      <c r="AA916" s="207"/>
      <c r="AB916" s="207"/>
      <c r="AC916" s="207"/>
      <c r="AD916" s="207"/>
      <c r="AE916" s="207"/>
      <c r="AF916" s="208"/>
      <c r="AG916" s="133"/>
      <c r="AH916" s="100"/>
      <c r="AL916" s="51"/>
      <c r="AM916" s="53"/>
    </row>
    <row r="917" spans="1:39" ht="12.75" customHeight="1">
      <c r="A917" s="629"/>
      <c r="B917" s="630"/>
      <c r="C917" s="626" t="s">
        <v>1030</v>
      </c>
      <c r="D917" s="626"/>
      <c r="E917" s="433"/>
      <c r="F917" s="434"/>
      <c r="G917" s="435"/>
      <c r="H917" s="403">
        <v>0</v>
      </c>
      <c r="I917" s="404">
        <v>0</v>
      </c>
      <c r="J917" s="404"/>
      <c r="K917" s="404"/>
      <c r="L917" s="404">
        <v>0</v>
      </c>
      <c r="M917" s="404">
        <v>0</v>
      </c>
      <c r="N917" s="465"/>
      <c r="O917" s="206"/>
      <c r="P917" s="207"/>
      <c r="Q917" s="207"/>
      <c r="R917" s="207"/>
      <c r="S917" s="207"/>
      <c r="T917" s="207"/>
      <c r="U917" s="207"/>
      <c r="V917" s="207"/>
      <c r="W917" s="207"/>
      <c r="X917" s="207"/>
      <c r="Y917" s="207"/>
      <c r="Z917" s="207"/>
      <c r="AA917" s="207"/>
      <c r="AB917" s="207"/>
      <c r="AC917" s="207"/>
      <c r="AD917" s="207"/>
      <c r="AE917" s="207"/>
      <c r="AF917" s="208"/>
      <c r="AG917" s="133"/>
      <c r="AH917" s="100"/>
      <c r="AL917" s="51"/>
      <c r="AM917" s="53"/>
    </row>
    <row r="918" spans="1:39" ht="12.75" customHeight="1">
      <c r="A918" s="629"/>
      <c r="B918" s="630"/>
      <c r="C918" s="626" t="s">
        <v>1031</v>
      </c>
      <c r="D918" s="626"/>
      <c r="E918" s="433"/>
      <c r="F918" s="434"/>
      <c r="G918" s="435"/>
      <c r="H918" s="403">
        <v>0</v>
      </c>
      <c r="I918" s="404">
        <v>0</v>
      </c>
      <c r="J918" s="404"/>
      <c r="K918" s="404"/>
      <c r="L918" s="404">
        <v>0</v>
      </c>
      <c r="M918" s="404">
        <v>0</v>
      </c>
      <c r="N918" s="465"/>
      <c r="O918" s="206"/>
      <c r="P918" s="207"/>
      <c r="Q918" s="207"/>
      <c r="R918" s="207"/>
      <c r="S918" s="207"/>
      <c r="T918" s="207"/>
      <c r="U918" s="207"/>
      <c r="V918" s="207"/>
      <c r="W918" s="207"/>
      <c r="X918" s="207"/>
      <c r="Y918" s="207"/>
      <c r="Z918" s="207"/>
      <c r="AA918" s="207"/>
      <c r="AB918" s="207"/>
      <c r="AC918" s="207"/>
      <c r="AD918" s="207"/>
      <c r="AE918" s="207"/>
      <c r="AF918" s="208"/>
      <c r="AG918" s="133"/>
      <c r="AH918" s="100"/>
      <c r="AL918" s="51"/>
      <c r="AM918" s="53"/>
    </row>
    <row r="919" spans="1:39" ht="12" customHeight="1">
      <c r="A919" s="629"/>
      <c r="B919" s="631" t="s">
        <v>899</v>
      </c>
      <c r="C919" s="624" t="s">
        <v>1025</v>
      </c>
      <c r="D919" s="624"/>
      <c r="E919" s="398">
        <f aca="true" t="shared" si="109" ref="E919:M919">SUM(E920:E925)</f>
        <v>61980.92022</v>
      </c>
      <c r="F919" s="399"/>
      <c r="G919" s="172"/>
      <c r="H919" s="400">
        <f>H922</f>
        <v>30630.2</v>
      </c>
      <c r="I919" s="401">
        <f t="shared" si="109"/>
        <v>19764.47078</v>
      </c>
      <c r="J919" s="401">
        <f t="shared" si="109"/>
        <v>21108.22472</v>
      </c>
      <c r="K919" s="401">
        <f t="shared" si="109"/>
        <v>21108.22472</v>
      </c>
      <c r="L919" s="401">
        <f t="shared" si="109"/>
        <v>19522.80601</v>
      </c>
      <c r="M919" s="401">
        <f t="shared" si="109"/>
        <v>19522.80601</v>
      </c>
      <c r="N919" s="634"/>
      <c r="O919" s="177"/>
      <c r="P919" s="178"/>
      <c r="Q919" s="178"/>
      <c r="R919" s="178"/>
      <c r="S919" s="178"/>
      <c r="T919" s="178"/>
      <c r="U919" s="178"/>
      <c r="V919" s="178"/>
      <c r="W919" s="178"/>
      <c r="X919" s="178"/>
      <c r="Y919" s="178"/>
      <c r="Z919" s="178"/>
      <c r="AA919" s="178"/>
      <c r="AB919" s="178"/>
      <c r="AC919" s="178"/>
      <c r="AD919" s="178"/>
      <c r="AE919" s="178"/>
      <c r="AF919" s="179"/>
      <c r="AG919" s="133"/>
      <c r="AH919" s="100"/>
      <c r="AL919" s="51"/>
      <c r="AM919" s="53"/>
    </row>
    <row r="920" spans="1:39" ht="12.75" customHeight="1" hidden="1">
      <c r="A920" s="629"/>
      <c r="B920" s="631"/>
      <c r="C920" s="624" t="s">
        <v>28</v>
      </c>
      <c r="D920" s="624"/>
      <c r="E920" s="398">
        <f>SUM(I920:K920)</f>
        <v>0</v>
      </c>
      <c r="F920" s="399"/>
      <c r="G920" s="172"/>
      <c r="H920" s="400"/>
      <c r="I920" s="401"/>
      <c r="J920" s="401"/>
      <c r="K920" s="401"/>
      <c r="L920" s="401"/>
      <c r="M920" s="401"/>
      <c r="N920" s="634"/>
      <c r="O920" s="177"/>
      <c r="P920" s="178"/>
      <c r="Q920" s="178"/>
      <c r="R920" s="178"/>
      <c r="S920" s="178"/>
      <c r="T920" s="178"/>
      <c r="U920" s="178"/>
      <c r="V920" s="178"/>
      <c r="W920" s="178"/>
      <c r="X920" s="178"/>
      <c r="Y920" s="178"/>
      <c r="Z920" s="178"/>
      <c r="AA920" s="178"/>
      <c r="AB920" s="178"/>
      <c r="AC920" s="178"/>
      <c r="AD920" s="178"/>
      <c r="AE920" s="178"/>
      <c r="AF920" s="179"/>
      <c r="AG920" s="133"/>
      <c r="AH920" s="100"/>
      <c r="AL920" s="51"/>
      <c r="AM920" s="53" t="e">
        <f t="shared" si="108"/>
        <v>#DIV/0!</v>
      </c>
    </row>
    <row r="921" spans="1:39" ht="12.75" customHeight="1">
      <c r="A921" s="629"/>
      <c r="B921" s="631"/>
      <c r="C921" s="624" t="s">
        <v>1026</v>
      </c>
      <c r="D921" s="624"/>
      <c r="E921" s="398"/>
      <c r="F921" s="399"/>
      <c r="G921" s="172"/>
      <c r="H921" s="400">
        <v>0</v>
      </c>
      <c r="I921" s="401">
        <v>0</v>
      </c>
      <c r="J921" s="401"/>
      <c r="K921" s="401"/>
      <c r="L921" s="401">
        <v>0</v>
      </c>
      <c r="M921" s="401">
        <v>0</v>
      </c>
      <c r="N921" s="634"/>
      <c r="O921" s="177"/>
      <c r="P921" s="178"/>
      <c r="Q921" s="178"/>
      <c r="R921" s="178"/>
      <c r="S921" s="178"/>
      <c r="T921" s="178"/>
      <c r="U921" s="178"/>
      <c r="V921" s="178"/>
      <c r="W921" s="178"/>
      <c r="X921" s="178"/>
      <c r="Y921" s="178"/>
      <c r="Z921" s="178"/>
      <c r="AA921" s="178"/>
      <c r="AB921" s="178"/>
      <c r="AC921" s="178"/>
      <c r="AD921" s="178"/>
      <c r="AE921" s="178"/>
      <c r="AF921" s="179"/>
      <c r="AG921" s="133"/>
      <c r="AH921" s="100"/>
      <c r="AL921" s="51"/>
      <c r="AM921" s="53"/>
    </row>
    <row r="922" spans="1:39" ht="12.75" customHeight="1">
      <c r="A922" s="629"/>
      <c r="B922" s="631"/>
      <c r="C922" s="624" t="s">
        <v>1027</v>
      </c>
      <c r="D922" s="624"/>
      <c r="E922" s="398">
        <f>SUM(I922:K922)</f>
        <v>61980.92022</v>
      </c>
      <c r="F922" s="399">
        <v>813</v>
      </c>
      <c r="G922" s="172" t="s">
        <v>1051</v>
      </c>
      <c r="H922" s="400">
        <v>30630.2</v>
      </c>
      <c r="I922" s="401">
        <v>19764.47078</v>
      </c>
      <c r="J922" s="401">
        <v>21108.22472</v>
      </c>
      <c r="K922" s="401">
        <v>21108.22472</v>
      </c>
      <c r="L922" s="401">
        <v>19522.80601</v>
      </c>
      <c r="M922" s="401">
        <v>19522.80601</v>
      </c>
      <c r="N922" s="634"/>
      <c r="O922" s="177"/>
      <c r="P922" s="178"/>
      <c r="Q922" s="178"/>
      <c r="R922" s="178"/>
      <c r="S922" s="178"/>
      <c r="T922" s="178"/>
      <c r="U922" s="178"/>
      <c r="V922" s="178"/>
      <c r="W922" s="178"/>
      <c r="X922" s="178"/>
      <c r="Y922" s="178"/>
      <c r="Z922" s="178"/>
      <c r="AA922" s="178"/>
      <c r="AB922" s="178"/>
      <c r="AC922" s="178"/>
      <c r="AD922" s="178"/>
      <c r="AE922" s="178"/>
      <c r="AF922" s="179"/>
      <c r="AG922" s="133"/>
      <c r="AH922" s="100"/>
      <c r="AL922" s="51"/>
      <c r="AM922" s="53">
        <f t="shared" si="108"/>
        <v>98.77727679789665</v>
      </c>
    </row>
    <row r="923" spans="1:39" ht="12.75" customHeight="1" hidden="1">
      <c r="A923" s="629"/>
      <c r="B923" s="631"/>
      <c r="C923" s="624" t="s">
        <v>30</v>
      </c>
      <c r="D923" s="624"/>
      <c r="E923" s="398">
        <f>SUM(I923:K923)</f>
        <v>0</v>
      </c>
      <c r="F923" s="399"/>
      <c r="G923" s="172"/>
      <c r="H923" s="400"/>
      <c r="I923" s="401"/>
      <c r="J923" s="401"/>
      <c r="K923" s="401"/>
      <c r="L923" s="401"/>
      <c r="M923" s="401"/>
      <c r="N923" s="634"/>
      <c r="O923" s="177"/>
      <c r="P923" s="178"/>
      <c r="Q923" s="178"/>
      <c r="R923" s="178"/>
      <c r="S923" s="178"/>
      <c r="T923" s="178"/>
      <c r="U923" s="178"/>
      <c r="V923" s="178"/>
      <c r="W923" s="178"/>
      <c r="X923" s="178"/>
      <c r="Y923" s="178"/>
      <c r="Z923" s="178"/>
      <c r="AA923" s="178"/>
      <c r="AB923" s="178"/>
      <c r="AC923" s="178"/>
      <c r="AD923" s="178"/>
      <c r="AE923" s="178"/>
      <c r="AF923" s="179"/>
      <c r="AG923" s="133"/>
      <c r="AH923" s="100"/>
      <c r="AL923" s="51"/>
      <c r="AM923" s="53" t="e">
        <f t="shared" si="108"/>
        <v>#DIV/0!</v>
      </c>
    </row>
    <row r="924" spans="1:39" ht="12.75" customHeight="1" hidden="1">
      <c r="A924" s="629"/>
      <c r="B924" s="631"/>
      <c r="C924" s="624" t="s">
        <v>39</v>
      </c>
      <c r="D924" s="624"/>
      <c r="E924" s="398">
        <f>SUM(I924:K924)</f>
        <v>0</v>
      </c>
      <c r="F924" s="399"/>
      <c r="G924" s="172"/>
      <c r="H924" s="400"/>
      <c r="I924" s="401"/>
      <c r="J924" s="401"/>
      <c r="K924" s="401"/>
      <c r="L924" s="401"/>
      <c r="M924" s="401"/>
      <c r="N924" s="463"/>
      <c r="O924" s="177"/>
      <c r="P924" s="178"/>
      <c r="Q924" s="178"/>
      <c r="R924" s="178"/>
      <c r="S924" s="178"/>
      <c r="T924" s="178"/>
      <c r="U924" s="178"/>
      <c r="V924" s="178"/>
      <c r="W924" s="178"/>
      <c r="X924" s="178"/>
      <c r="Y924" s="178"/>
      <c r="Z924" s="178"/>
      <c r="AA924" s="178"/>
      <c r="AB924" s="178"/>
      <c r="AC924" s="178"/>
      <c r="AD924" s="178"/>
      <c r="AE924" s="178"/>
      <c r="AF924" s="179"/>
      <c r="AG924" s="133"/>
      <c r="AH924" s="100"/>
      <c r="AL924" s="51"/>
      <c r="AM924" s="53" t="e">
        <f t="shared" si="108"/>
        <v>#DIV/0!</v>
      </c>
    </row>
    <row r="925" spans="1:39" ht="12.75" customHeight="1" hidden="1">
      <c r="A925" s="629"/>
      <c r="B925" s="631"/>
      <c r="C925" s="624" t="s">
        <v>40</v>
      </c>
      <c r="D925" s="624"/>
      <c r="E925" s="398">
        <f>SUM(I925:K925)</f>
        <v>0</v>
      </c>
      <c r="F925" s="399"/>
      <c r="G925" s="172"/>
      <c r="H925" s="400"/>
      <c r="I925" s="401"/>
      <c r="J925" s="401"/>
      <c r="K925" s="401"/>
      <c r="L925" s="401"/>
      <c r="M925" s="401"/>
      <c r="N925" s="464"/>
      <c r="O925" s="183"/>
      <c r="P925" s="184"/>
      <c r="Q925" s="184"/>
      <c r="R925" s="184"/>
      <c r="S925" s="184"/>
      <c r="T925" s="184"/>
      <c r="U925" s="184"/>
      <c r="V925" s="184"/>
      <c r="W925" s="184"/>
      <c r="X925" s="184"/>
      <c r="Y925" s="184"/>
      <c r="Z925" s="184"/>
      <c r="AA925" s="184"/>
      <c r="AB925" s="184"/>
      <c r="AC925" s="184"/>
      <c r="AD925" s="184"/>
      <c r="AE925" s="184"/>
      <c r="AF925" s="185"/>
      <c r="AG925" s="133"/>
      <c r="AH925" s="100"/>
      <c r="AL925" s="51"/>
      <c r="AM925" s="53" t="e">
        <f t="shared" si="108"/>
        <v>#DIV/0!</v>
      </c>
    </row>
    <row r="926" spans="1:39" ht="12.75" customHeight="1" hidden="1">
      <c r="A926" s="629"/>
      <c r="B926" s="631"/>
      <c r="C926" s="397" t="s">
        <v>509</v>
      </c>
      <c r="D926" s="410"/>
      <c r="E926" s="398"/>
      <c r="F926" s="399"/>
      <c r="G926" s="172"/>
      <c r="H926" s="400"/>
      <c r="I926" s="401"/>
      <c r="J926" s="401"/>
      <c r="K926" s="401"/>
      <c r="L926" s="401"/>
      <c r="M926" s="401"/>
      <c r="N926" s="467"/>
      <c r="O926" s="215"/>
      <c r="P926" s="216"/>
      <c r="Q926" s="216"/>
      <c r="R926" s="216"/>
      <c r="S926" s="216"/>
      <c r="T926" s="216"/>
      <c r="U926" s="216"/>
      <c r="V926" s="216"/>
      <c r="W926" s="216"/>
      <c r="X926" s="216"/>
      <c r="Y926" s="216"/>
      <c r="Z926" s="216"/>
      <c r="AA926" s="216"/>
      <c r="AB926" s="216"/>
      <c r="AC926" s="216"/>
      <c r="AD926" s="216"/>
      <c r="AE926" s="216"/>
      <c r="AF926" s="216"/>
      <c r="AG926" s="136"/>
      <c r="AH926" s="100"/>
      <c r="AL926" s="51"/>
      <c r="AM926" s="53" t="e">
        <f t="shared" si="108"/>
        <v>#DIV/0!</v>
      </c>
    </row>
    <row r="927" spans="1:39" ht="12.75" customHeight="1" hidden="1">
      <c r="A927" s="629"/>
      <c r="B927" s="631"/>
      <c r="C927" s="624" t="s">
        <v>27</v>
      </c>
      <c r="D927" s="624"/>
      <c r="E927" s="398">
        <f>SUM(E928:E932)</f>
        <v>0</v>
      </c>
      <c r="F927" s="399"/>
      <c r="G927" s="172"/>
      <c r="H927" s="400"/>
      <c r="I927" s="401">
        <f>SUM(I928:I932)</f>
        <v>0</v>
      </c>
      <c r="J927" s="401"/>
      <c r="K927" s="401"/>
      <c r="L927" s="401"/>
      <c r="M927" s="401"/>
      <c r="N927" s="463"/>
      <c r="O927" s="177"/>
      <c r="P927" s="178"/>
      <c r="Q927" s="178"/>
      <c r="R927" s="178"/>
      <c r="S927" s="178"/>
      <c r="T927" s="178"/>
      <c r="U927" s="178"/>
      <c r="V927" s="178"/>
      <c r="W927" s="178"/>
      <c r="X927" s="178"/>
      <c r="Y927" s="178"/>
      <c r="Z927" s="178"/>
      <c r="AA927" s="178"/>
      <c r="AB927" s="178"/>
      <c r="AC927" s="178"/>
      <c r="AD927" s="178"/>
      <c r="AE927" s="178"/>
      <c r="AF927" s="178"/>
      <c r="AG927" s="136"/>
      <c r="AH927" s="100"/>
      <c r="AL927" s="51"/>
      <c r="AM927" s="53" t="e">
        <f t="shared" si="108"/>
        <v>#DIV/0!</v>
      </c>
    </row>
    <row r="928" spans="1:39" ht="12.75" customHeight="1" hidden="1">
      <c r="A928" s="629"/>
      <c r="B928" s="631"/>
      <c r="C928" s="624" t="s">
        <v>28</v>
      </c>
      <c r="D928" s="624"/>
      <c r="E928" s="398">
        <f>SUM(I928:K928)</f>
        <v>0</v>
      </c>
      <c r="F928" s="399"/>
      <c r="G928" s="172"/>
      <c r="H928" s="400"/>
      <c r="I928" s="401"/>
      <c r="J928" s="401"/>
      <c r="K928" s="401"/>
      <c r="L928" s="401"/>
      <c r="M928" s="401"/>
      <c r="N928" s="463"/>
      <c r="O928" s="177"/>
      <c r="P928" s="178"/>
      <c r="Q928" s="178"/>
      <c r="R928" s="178"/>
      <c r="S928" s="178"/>
      <c r="T928" s="178"/>
      <c r="U928" s="178"/>
      <c r="V928" s="178"/>
      <c r="W928" s="178"/>
      <c r="X928" s="178"/>
      <c r="Y928" s="178"/>
      <c r="Z928" s="178"/>
      <c r="AA928" s="178"/>
      <c r="AB928" s="178"/>
      <c r="AC928" s="178"/>
      <c r="AD928" s="178"/>
      <c r="AE928" s="178"/>
      <c r="AF928" s="178"/>
      <c r="AG928" s="136"/>
      <c r="AH928" s="100"/>
      <c r="AL928" s="51"/>
      <c r="AM928" s="53" t="e">
        <f t="shared" si="108"/>
        <v>#DIV/0!</v>
      </c>
    </row>
    <row r="929" spans="1:39" ht="12.75" customHeight="1" hidden="1">
      <c r="A929" s="629"/>
      <c r="B929" s="631"/>
      <c r="C929" s="624" t="s">
        <v>29</v>
      </c>
      <c r="D929" s="624"/>
      <c r="E929" s="398">
        <f>SUM(I929:K929)</f>
        <v>0</v>
      </c>
      <c r="F929" s="399"/>
      <c r="G929" s="172"/>
      <c r="H929" s="400"/>
      <c r="I929" s="401"/>
      <c r="J929" s="401"/>
      <c r="K929" s="401"/>
      <c r="L929" s="401"/>
      <c r="M929" s="401"/>
      <c r="N929" s="463"/>
      <c r="O929" s="177"/>
      <c r="P929" s="178"/>
      <c r="Q929" s="178"/>
      <c r="R929" s="178"/>
      <c r="S929" s="178"/>
      <c r="T929" s="178"/>
      <c r="U929" s="178"/>
      <c r="V929" s="178"/>
      <c r="W929" s="178"/>
      <c r="X929" s="178"/>
      <c r="Y929" s="178"/>
      <c r="Z929" s="178"/>
      <c r="AA929" s="178"/>
      <c r="AB929" s="178"/>
      <c r="AC929" s="178"/>
      <c r="AD929" s="178"/>
      <c r="AE929" s="178"/>
      <c r="AF929" s="178"/>
      <c r="AG929" s="136"/>
      <c r="AH929" s="100"/>
      <c r="AL929" s="51"/>
      <c r="AM929" s="53" t="e">
        <f t="shared" si="108"/>
        <v>#DIV/0!</v>
      </c>
    </row>
    <row r="930" spans="1:39" ht="12.75" customHeight="1" hidden="1">
      <c r="A930" s="629"/>
      <c r="B930" s="631"/>
      <c r="C930" s="624" t="s">
        <v>30</v>
      </c>
      <c r="D930" s="624"/>
      <c r="E930" s="398">
        <f>SUM(I930:K930)</f>
        <v>0</v>
      </c>
      <c r="F930" s="399"/>
      <c r="G930" s="172"/>
      <c r="H930" s="400"/>
      <c r="I930" s="401"/>
      <c r="J930" s="401"/>
      <c r="K930" s="401"/>
      <c r="L930" s="401"/>
      <c r="M930" s="401"/>
      <c r="N930" s="463"/>
      <c r="O930" s="177"/>
      <c r="P930" s="178"/>
      <c r="Q930" s="178"/>
      <c r="R930" s="178"/>
      <c r="S930" s="178"/>
      <c r="T930" s="178"/>
      <c r="U930" s="178"/>
      <c r="V930" s="178"/>
      <c r="W930" s="178"/>
      <c r="X930" s="178"/>
      <c r="Y930" s="178"/>
      <c r="Z930" s="178"/>
      <c r="AA930" s="178"/>
      <c r="AB930" s="178"/>
      <c r="AC930" s="178"/>
      <c r="AD930" s="178"/>
      <c r="AE930" s="178"/>
      <c r="AF930" s="178"/>
      <c r="AG930" s="136"/>
      <c r="AH930" s="100"/>
      <c r="AL930" s="51"/>
      <c r="AM930" s="53" t="e">
        <f t="shared" si="108"/>
        <v>#DIV/0!</v>
      </c>
    </row>
    <row r="931" spans="1:39" ht="12.75" customHeight="1" hidden="1">
      <c r="A931" s="629"/>
      <c r="B931" s="631"/>
      <c r="C931" s="624" t="s">
        <v>39</v>
      </c>
      <c r="D931" s="624"/>
      <c r="E931" s="398">
        <f>SUM(I931:K931)</f>
        <v>0</v>
      </c>
      <c r="F931" s="399"/>
      <c r="G931" s="172"/>
      <c r="H931" s="400"/>
      <c r="I931" s="401"/>
      <c r="J931" s="401"/>
      <c r="K931" s="401"/>
      <c r="L931" s="401"/>
      <c r="M931" s="401"/>
      <c r="N931" s="463"/>
      <c r="O931" s="177"/>
      <c r="P931" s="178"/>
      <c r="Q931" s="178"/>
      <c r="R931" s="178"/>
      <c r="S931" s="178"/>
      <c r="T931" s="178"/>
      <c r="U931" s="178"/>
      <c r="V931" s="178"/>
      <c r="W931" s="178"/>
      <c r="X931" s="178"/>
      <c r="Y931" s="178"/>
      <c r="Z931" s="178"/>
      <c r="AA931" s="178"/>
      <c r="AB931" s="178"/>
      <c r="AC931" s="178"/>
      <c r="AD931" s="178"/>
      <c r="AE931" s="178"/>
      <c r="AF931" s="178"/>
      <c r="AG931" s="136"/>
      <c r="AH931" s="100"/>
      <c r="AL931" s="51"/>
      <c r="AM931" s="53" t="e">
        <f t="shared" si="108"/>
        <v>#DIV/0!</v>
      </c>
    </row>
    <row r="932" spans="1:39" ht="12.75" customHeight="1" hidden="1">
      <c r="A932" s="629"/>
      <c r="B932" s="631"/>
      <c r="C932" s="624" t="s">
        <v>40</v>
      </c>
      <c r="D932" s="624"/>
      <c r="E932" s="398">
        <f>SUM(I932:K932)</f>
        <v>0</v>
      </c>
      <c r="F932" s="399"/>
      <c r="G932" s="172"/>
      <c r="H932" s="400"/>
      <c r="I932" s="401"/>
      <c r="J932" s="401"/>
      <c r="K932" s="401"/>
      <c r="L932" s="401"/>
      <c r="M932" s="401"/>
      <c r="N932" s="468"/>
      <c r="O932" s="217"/>
      <c r="P932" s="218"/>
      <c r="Q932" s="218"/>
      <c r="R932" s="218"/>
      <c r="S932" s="218"/>
      <c r="T932" s="218"/>
      <c r="U932" s="218"/>
      <c r="V932" s="218"/>
      <c r="W932" s="218"/>
      <c r="X932" s="218"/>
      <c r="Y932" s="218"/>
      <c r="Z932" s="218"/>
      <c r="AA932" s="218"/>
      <c r="AB932" s="218"/>
      <c r="AC932" s="218"/>
      <c r="AD932" s="218"/>
      <c r="AE932" s="218"/>
      <c r="AF932" s="218"/>
      <c r="AG932" s="136"/>
      <c r="AH932" s="100"/>
      <c r="AL932" s="51"/>
      <c r="AM932" s="53" t="e">
        <f t="shared" si="108"/>
        <v>#DIV/0!</v>
      </c>
    </row>
    <row r="933" spans="1:39" ht="90.75" customHeight="1">
      <c r="A933" s="629"/>
      <c r="B933" s="631"/>
      <c r="C933" s="624" t="s">
        <v>1028</v>
      </c>
      <c r="D933" s="624"/>
      <c r="E933" s="398"/>
      <c r="F933" s="399"/>
      <c r="G933" s="172"/>
      <c r="H933" s="400">
        <v>0</v>
      </c>
      <c r="I933" s="401">
        <v>0</v>
      </c>
      <c r="J933" s="401"/>
      <c r="K933" s="401"/>
      <c r="L933" s="401">
        <v>0</v>
      </c>
      <c r="M933" s="401">
        <v>0</v>
      </c>
      <c r="N933" s="465"/>
      <c r="O933" s="206"/>
      <c r="P933" s="207"/>
      <c r="Q933" s="207"/>
      <c r="R933" s="207"/>
      <c r="S933" s="207"/>
      <c r="T933" s="207"/>
      <c r="U933" s="207"/>
      <c r="V933" s="207"/>
      <c r="W933" s="207"/>
      <c r="X933" s="207"/>
      <c r="Y933" s="207"/>
      <c r="Z933" s="207"/>
      <c r="AA933" s="207"/>
      <c r="AB933" s="207"/>
      <c r="AC933" s="207"/>
      <c r="AD933" s="207"/>
      <c r="AE933" s="207"/>
      <c r="AF933" s="469"/>
      <c r="AG933" s="133"/>
      <c r="AH933" s="100"/>
      <c r="AL933" s="51"/>
      <c r="AM933" s="53"/>
    </row>
    <row r="934" spans="1:39" ht="15" customHeight="1">
      <c r="A934" s="629"/>
      <c r="B934" s="630" t="s">
        <v>1131</v>
      </c>
      <c r="C934" s="626" t="s">
        <v>1025</v>
      </c>
      <c r="D934" s="626"/>
      <c r="E934" s="433" t="e">
        <f aca="true" t="shared" si="110" ref="E934:M934">SUM(E935:E940)</f>
        <v>#REF!</v>
      </c>
      <c r="F934" s="434"/>
      <c r="G934" s="435"/>
      <c r="H934" s="403">
        <f>H937</f>
        <v>1128.287</v>
      </c>
      <c r="I934" s="404">
        <f>SUM(I935:I940)</f>
        <v>1128.287</v>
      </c>
      <c r="J934" s="404" t="e">
        <f t="shared" si="110"/>
        <v>#REF!</v>
      </c>
      <c r="K934" s="404" t="e">
        <f t="shared" si="110"/>
        <v>#REF!</v>
      </c>
      <c r="L934" s="404">
        <f t="shared" si="110"/>
        <v>1128.287</v>
      </c>
      <c r="M934" s="404">
        <f t="shared" si="110"/>
        <v>1128.287</v>
      </c>
      <c r="N934" s="463"/>
      <c r="O934" s="177"/>
      <c r="P934" s="178"/>
      <c r="Q934" s="178"/>
      <c r="R934" s="178"/>
      <c r="S934" s="178"/>
      <c r="T934" s="178"/>
      <c r="U934" s="178"/>
      <c r="V934" s="178"/>
      <c r="W934" s="178"/>
      <c r="X934" s="178"/>
      <c r="Y934" s="178"/>
      <c r="Z934" s="178"/>
      <c r="AA934" s="178"/>
      <c r="AB934" s="178"/>
      <c r="AC934" s="178"/>
      <c r="AD934" s="178"/>
      <c r="AE934" s="178"/>
      <c r="AF934" s="179"/>
      <c r="AG934" s="133"/>
      <c r="AH934" s="100"/>
      <c r="AL934" s="51"/>
      <c r="AM934" s="53"/>
    </row>
    <row r="935" spans="1:39" ht="12.75" customHeight="1" hidden="1">
      <c r="A935" s="629"/>
      <c r="B935" s="630"/>
      <c r="C935" s="626" t="s">
        <v>28</v>
      </c>
      <c r="D935" s="626"/>
      <c r="E935" s="433" t="e">
        <f>SUM(I935:K935)</f>
        <v>#REF!</v>
      </c>
      <c r="F935" s="434"/>
      <c r="G935" s="435"/>
      <c r="H935" s="403"/>
      <c r="I935" s="404">
        <f>I8206</f>
        <v>0</v>
      </c>
      <c r="J935" s="404" t="e">
        <f>J946+#REF!</f>
        <v>#REF!</v>
      </c>
      <c r="K935" s="404" t="e">
        <f>K946+#REF!</f>
        <v>#REF!</v>
      </c>
      <c r="L935" s="404">
        <f>L946</f>
        <v>0</v>
      </c>
      <c r="M935" s="404">
        <f>M946</f>
        <v>0</v>
      </c>
      <c r="N935" s="463"/>
      <c r="O935" s="177"/>
      <c r="P935" s="178"/>
      <c r="Q935" s="178"/>
      <c r="R935" s="178"/>
      <c r="S935" s="178"/>
      <c r="T935" s="178"/>
      <c r="U935" s="178"/>
      <c r="V935" s="178"/>
      <c r="W935" s="178"/>
      <c r="X935" s="178"/>
      <c r="Y935" s="178"/>
      <c r="Z935" s="178"/>
      <c r="AA935" s="178"/>
      <c r="AB935" s="178"/>
      <c r="AC935" s="178"/>
      <c r="AD935" s="178"/>
      <c r="AE935" s="178"/>
      <c r="AF935" s="179"/>
      <c r="AG935" s="133"/>
      <c r="AH935" s="100"/>
      <c r="AL935" s="51"/>
      <c r="AM935" s="53"/>
    </row>
    <row r="936" spans="1:39" ht="12.75" customHeight="1">
      <c r="A936" s="629"/>
      <c r="B936" s="630"/>
      <c r="C936" s="626" t="s">
        <v>1026</v>
      </c>
      <c r="D936" s="626"/>
      <c r="E936" s="433"/>
      <c r="F936" s="434"/>
      <c r="G936" s="435"/>
      <c r="H936" s="403">
        <v>0</v>
      </c>
      <c r="I936" s="404">
        <v>0</v>
      </c>
      <c r="J936" s="404"/>
      <c r="K936" s="404"/>
      <c r="L936" s="404">
        <v>0</v>
      </c>
      <c r="M936" s="404">
        <v>0</v>
      </c>
      <c r="N936" s="463"/>
      <c r="O936" s="177"/>
      <c r="P936" s="178"/>
      <c r="Q936" s="178"/>
      <c r="R936" s="178"/>
      <c r="S936" s="178"/>
      <c r="T936" s="178"/>
      <c r="U936" s="178"/>
      <c r="V936" s="178"/>
      <c r="W936" s="178"/>
      <c r="X936" s="178"/>
      <c r="Y936" s="178"/>
      <c r="Z936" s="178"/>
      <c r="AA936" s="178"/>
      <c r="AB936" s="178"/>
      <c r="AC936" s="178"/>
      <c r="AD936" s="178"/>
      <c r="AE936" s="178"/>
      <c r="AF936" s="179"/>
      <c r="AG936" s="133"/>
      <c r="AH936" s="100"/>
      <c r="AL936" s="51"/>
      <c r="AM936" s="53"/>
    </row>
    <row r="937" spans="1:39" ht="12.75" customHeight="1">
      <c r="A937" s="629"/>
      <c r="B937" s="630"/>
      <c r="C937" s="626" t="s">
        <v>1027</v>
      </c>
      <c r="D937" s="626"/>
      <c r="E937" s="433" t="e">
        <f>SUM(I937:K937)</f>
        <v>#REF!</v>
      </c>
      <c r="F937" s="434"/>
      <c r="G937" s="435"/>
      <c r="H937" s="403">
        <f>H948</f>
        <v>1128.287</v>
      </c>
      <c r="I937" s="404">
        <f>I948</f>
        <v>1128.287</v>
      </c>
      <c r="J937" s="404" t="e">
        <f>J948+#REF!</f>
        <v>#REF!</v>
      </c>
      <c r="K937" s="404" t="e">
        <f>K948+#REF!</f>
        <v>#REF!</v>
      </c>
      <c r="L937" s="404">
        <f>L948</f>
        <v>1128.287</v>
      </c>
      <c r="M937" s="404">
        <f>M948</f>
        <v>1128.287</v>
      </c>
      <c r="N937" s="463"/>
      <c r="O937" s="177"/>
      <c r="P937" s="178"/>
      <c r="Q937" s="178"/>
      <c r="R937" s="178"/>
      <c r="S937" s="178"/>
      <c r="T937" s="178"/>
      <c r="U937" s="178"/>
      <c r="V937" s="178"/>
      <c r="W937" s="178"/>
      <c r="X937" s="178"/>
      <c r="Y937" s="178"/>
      <c r="Z937" s="178"/>
      <c r="AA937" s="178"/>
      <c r="AB937" s="178"/>
      <c r="AC937" s="178"/>
      <c r="AD937" s="178"/>
      <c r="AE937" s="178"/>
      <c r="AF937" s="179"/>
      <c r="AG937" s="133"/>
      <c r="AH937" s="100"/>
      <c r="AL937" s="51"/>
      <c r="AM937" s="53"/>
    </row>
    <row r="938" spans="1:39" ht="12.75" customHeight="1" hidden="1">
      <c r="A938" s="629"/>
      <c r="B938" s="630"/>
      <c r="C938" s="626" t="s">
        <v>30</v>
      </c>
      <c r="D938" s="626"/>
      <c r="E938" s="433" t="e">
        <f>SUM(I938:K938)</f>
        <v>#REF!</v>
      </c>
      <c r="F938" s="434"/>
      <c r="G938" s="435"/>
      <c r="H938" s="403"/>
      <c r="I938" s="404">
        <f>I949</f>
        <v>0</v>
      </c>
      <c r="J938" s="404" t="e">
        <f>J949+#REF!</f>
        <v>#REF!</v>
      </c>
      <c r="K938" s="404" t="e">
        <f>K949+#REF!</f>
        <v>#REF!</v>
      </c>
      <c r="L938" s="404">
        <f>L949</f>
        <v>0</v>
      </c>
      <c r="M938" s="404">
        <f>M949</f>
        <v>0</v>
      </c>
      <c r="N938" s="463"/>
      <c r="O938" s="177"/>
      <c r="P938" s="178"/>
      <c r="Q938" s="178"/>
      <c r="R938" s="178"/>
      <c r="S938" s="178"/>
      <c r="T938" s="178"/>
      <c r="U938" s="178"/>
      <c r="V938" s="178"/>
      <c r="W938" s="178"/>
      <c r="X938" s="178"/>
      <c r="Y938" s="178"/>
      <c r="Z938" s="178"/>
      <c r="AA938" s="178"/>
      <c r="AB938" s="178"/>
      <c r="AC938" s="178"/>
      <c r="AD938" s="178"/>
      <c r="AE938" s="178"/>
      <c r="AF938" s="179"/>
      <c r="AG938" s="133"/>
      <c r="AH938" s="100"/>
      <c r="AL938" s="51"/>
      <c r="AM938" s="53" t="e">
        <f t="shared" si="108"/>
        <v>#DIV/0!</v>
      </c>
    </row>
    <row r="939" spans="1:39" ht="12.75" customHeight="1" hidden="1">
      <c r="A939" s="629"/>
      <c r="B939" s="630"/>
      <c r="C939" s="626" t="s">
        <v>39</v>
      </c>
      <c r="D939" s="626"/>
      <c r="E939" s="433">
        <f>SUM(I939:K939)</f>
        <v>0</v>
      </c>
      <c r="F939" s="434"/>
      <c r="G939" s="435"/>
      <c r="H939" s="403"/>
      <c r="I939" s="404"/>
      <c r="J939" s="404"/>
      <c r="K939" s="404"/>
      <c r="L939" s="404"/>
      <c r="M939" s="404"/>
      <c r="N939" s="463"/>
      <c r="O939" s="177"/>
      <c r="P939" s="178"/>
      <c r="Q939" s="178"/>
      <c r="R939" s="178"/>
      <c r="S939" s="178"/>
      <c r="T939" s="178"/>
      <c r="U939" s="178"/>
      <c r="V939" s="178"/>
      <c r="W939" s="178"/>
      <c r="X939" s="178"/>
      <c r="Y939" s="178"/>
      <c r="Z939" s="178"/>
      <c r="AA939" s="178"/>
      <c r="AB939" s="178"/>
      <c r="AC939" s="178"/>
      <c r="AD939" s="178"/>
      <c r="AE939" s="178"/>
      <c r="AF939" s="179"/>
      <c r="AG939" s="133"/>
      <c r="AH939" s="100"/>
      <c r="AL939" s="51"/>
      <c r="AM939" s="53" t="e">
        <f t="shared" si="108"/>
        <v>#DIV/0!</v>
      </c>
    </row>
    <row r="940" spans="1:39" ht="12.75" customHeight="1" hidden="1">
      <c r="A940" s="629"/>
      <c r="B940" s="630"/>
      <c r="C940" s="626" t="s">
        <v>40</v>
      </c>
      <c r="D940" s="626"/>
      <c r="E940" s="433">
        <f>SUM(I940:K940)</f>
        <v>0</v>
      </c>
      <c r="F940" s="434"/>
      <c r="G940" s="435"/>
      <c r="H940" s="403"/>
      <c r="I940" s="404"/>
      <c r="J940" s="404"/>
      <c r="K940" s="404"/>
      <c r="L940" s="404"/>
      <c r="M940" s="404"/>
      <c r="N940" s="464"/>
      <c r="O940" s="183"/>
      <c r="P940" s="184"/>
      <c r="Q940" s="184"/>
      <c r="R940" s="184"/>
      <c r="S940" s="184"/>
      <c r="T940" s="184"/>
      <c r="U940" s="184"/>
      <c r="V940" s="184"/>
      <c r="W940" s="184"/>
      <c r="X940" s="184"/>
      <c r="Y940" s="184"/>
      <c r="Z940" s="184"/>
      <c r="AA940" s="184"/>
      <c r="AB940" s="184"/>
      <c r="AC940" s="184"/>
      <c r="AD940" s="184"/>
      <c r="AE940" s="184"/>
      <c r="AF940" s="185"/>
      <c r="AG940" s="133"/>
      <c r="AH940" s="100"/>
      <c r="AL940" s="51"/>
      <c r="AM940" s="53" t="e">
        <f t="shared" si="108"/>
        <v>#DIV/0!</v>
      </c>
    </row>
    <row r="941" spans="1:39" ht="12.75" customHeight="1">
      <c r="A941" s="629"/>
      <c r="B941" s="630"/>
      <c r="C941" s="626" t="s">
        <v>1028</v>
      </c>
      <c r="D941" s="626"/>
      <c r="E941" s="433"/>
      <c r="F941" s="434"/>
      <c r="G941" s="435"/>
      <c r="H941" s="403">
        <v>0</v>
      </c>
      <c r="I941" s="404">
        <v>0</v>
      </c>
      <c r="J941" s="404"/>
      <c r="K941" s="404"/>
      <c r="L941" s="404">
        <v>0</v>
      </c>
      <c r="M941" s="404">
        <v>0</v>
      </c>
      <c r="N941" s="465"/>
      <c r="O941" s="206"/>
      <c r="P941" s="207"/>
      <c r="Q941" s="207"/>
      <c r="R941" s="207"/>
      <c r="S941" s="207"/>
      <c r="T941" s="207"/>
      <c r="U941" s="207"/>
      <c r="V941" s="207"/>
      <c r="W941" s="207"/>
      <c r="X941" s="207"/>
      <c r="Y941" s="207"/>
      <c r="Z941" s="207"/>
      <c r="AA941" s="207"/>
      <c r="AB941" s="207"/>
      <c r="AC941" s="207"/>
      <c r="AD941" s="207"/>
      <c r="AE941" s="207"/>
      <c r="AF941" s="208"/>
      <c r="AG941" s="133"/>
      <c r="AH941" s="100"/>
      <c r="AL941" s="51"/>
      <c r="AM941" s="53"/>
    </row>
    <row r="942" spans="1:39" ht="24" customHeight="1">
      <c r="A942" s="629"/>
      <c r="B942" s="630"/>
      <c r="C942" s="626" t="s">
        <v>1029</v>
      </c>
      <c r="D942" s="626"/>
      <c r="E942" s="433"/>
      <c r="F942" s="434"/>
      <c r="G942" s="435"/>
      <c r="H942" s="403">
        <v>0</v>
      </c>
      <c r="I942" s="404">
        <v>0</v>
      </c>
      <c r="J942" s="404"/>
      <c r="K942" s="404"/>
      <c r="L942" s="404">
        <v>0</v>
      </c>
      <c r="M942" s="404">
        <v>0</v>
      </c>
      <c r="N942" s="465"/>
      <c r="O942" s="206"/>
      <c r="P942" s="207"/>
      <c r="Q942" s="207"/>
      <c r="R942" s="207"/>
      <c r="S942" s="207"/>
      <c r="T942" s="207"/>
      <c r="U942" s="207"/>
      <c r="V942" s="207"/>
      <c r="W942" s="207"/>
      <c r="X942" s="207"/>
      <c r="Y942" s="207"/>
      <c r="Z942" s="207"/>
      <c r="AA942" s="207"/>
      <c r="AB942" s="207"/>
      <c r="AC942" s="207"/>
      <c r="AD942" s="207"/>
      <c r="AE942" s="207"/>
      <c r="AF942" s="208"/>
      <c r="AG942" s="133"/>
      <c r="AH942" s="100"/>
      <c r="AL942" s="51"/>
      <c r="AM942" s="53"/>
    </row>
    <row r="943" spans="1:39" ht="12.75" customHeight="1">
      <c r="A943" s="629"/>
      <c r="B943" s="630"/>
      <c r="C943" s="626" t="s">
        <v>1030</v>
      </c>
      <c r="D943" s="626"/>
      <c r="E943" s="433"/>
      <c r="F943" s="434"/>
      <c r="G943" s="435"/>
      <c r="H943" s="403">
        <v>0</v>
      </c>
      <c r="I943" s="404">
        <v>0</v>
      </c>
      <c r="J943" s="404"/>
      <c r="K943" s="404"/>
      <c r="L943" s="404">
        <v>0</v>
      </c>
      <c r="M943" s="404">
        <v>0</v>
      </c>
      <c r="N943" s="465"/>
      <c r="O943" s="206"/>
      <c r="P943" s="207"/>
      <c r="Q943" s="207"/>
      <c r="R943" s="207"/>
      <c r="S943" s="207"/>
      <c r="T943" s="207"/>
      <c r="U943" s="207"/>
      <c r="V943" s="207"/>
      <c r="W943" s="207"/>
      <c r="X943" s="207"/>
      <c r="Y943" s="207"/>
      <c r="Z943" s="207"/>
      <c r="AA943" s="207"/>
      <c r="AB943" s="207"/>
      <c r="AC943" s="207"/>
      <c r="AD943" s="207"/>
      <c r="AE943" s="207"/>
      <c r="AF943" s="208"/>
      <c r="AG943" s="133"/>
      <c r="AH943" s="100"/>
      <c r="AL943" s="51"/>
      <c r="AM943" s="53"/>
    </row>
    <row r="944" spans="1:39" ht="12.75" customHeight="1">
      <c r="A944" s="629"/>
      <c r="B944" s="630"/>
      <c r="C944" s="626" t="s">
        <v>1031</v>
      </c>
      <c r="D944" s="626"/>
      <c r="E944" s="433"/>
      <c r="F944" s="434"/>
      <c r="G944" s="435"/>
      <c r="H944" s="403">
        <v>0</v>
      </c>
      <c r="I944" s="404">
        <v>0</v>
      </c>
      <c r="J944" s="404"/>
      <c r="K944" s="404"/>
      <c r="L944" s="404">
        <v>0</v>
      </c>
      <c r="M944" s="404">
        <v>0</v>
      </c>
      <c r="N944" s="465"/>
      <c r="O944" s="206"/>
      <c r="P944" s="207"/>
      <c r="Q944" s="207"/>
      <c r="R944" s="207"/>
      <c r="S944" s="207"/>
      <c r="T944" s="207"/>
      <c r="U944" s="207"/>
      <c r="V944" s="207"/>
      <c r="W944" s="207"/>
      <c r="X944" s="207"/>
      <c r="Y944" s="207"/>
      <c r="Z944" s="207"/>
      <c r="AA944" s="207"/>
      <c r="AB944" s="207"/>
      <c r="AC944" s="207"/>
      <c r="AD944" s="207"/>
      <c r="AE944" s="207"/>
      <c r="AF944" s="208"/>
      <c r="AG944" s="133"/>
      <c r="AH944" s="100"/>
      <c r="AL944" s="51"/>
      <c r="AM944" s="53"/>
    </row>
    <row r="945" spans="1:39" ht="18" customHeight="1">
      <c r="A945" s="629"/>
      <c r="B945" s="631" t="s">
        <v>512</v>
      </c>
      <c r="C945" s="624" t="s">
        <v>1025</v>
      </c>
      <c r="D945" s="624"/>
      <c r="E945" s="398">
        <f aca="true" t="shared" si="111" ref="E945:M945">SUM(E946:E949)</f>
        <v>1128.287</v>
      </c>
      <c r="F945" s="399"/>
      <c r="G945" s="172"/>
      <c r="H945" s="400">
        <f>H948</f>
        <v>1128.287</v>
      </c>
      <c r="I945" s="401">
        <f t="shared" si="111"/>
        <v>1128.287</v>
      </c>
      <c r="J945" s="401">
        <f t="shared" si="111"/>
        <v>0</v>
      </c>
      <c r="K945" s="401">
        <f t="shared" si="111"/>
        <v>0</v>
      </c>
      <c r="L945" s="401">
        <f t="shared" si="111"/>
        <v>1128.287</v>
      </c>
      <c r="M945" s="401">
        <f t="shared" si="111"/>
        <v>1128.287</v>
      </c>
      <c r="N945" s="634"/>
      <c r="O945" s="177"/>
      <c r="P945" s="178"/>
      <c r="Q945" s="178"/>
      <c r="R945" s="178"/>
      <c r="S945" s="178"/>
      <c r="T945" s="178"/>
      <c r="U945" s="178"/>
      <c r="V945" s="178"/>
      <c r="W945" s="178"/>
      <c r="X945" s="178"/>
      <c r="Y945" s="178"/>
      <c r="Z945" s="178"/>
      <c r="AA945" s="178"/>
      <c r="AB945" s="178"/>
      <c r="AC945" s="178"/>
      <c r="AD945" s="178"/>
      <c r="AE945" s="178"/>
      <c r="AF945" s="179"/>
      <c r="AG945" s="133"/>
      <c r="AH945" s="100"/>
      <c r="AL945" s="51"/>
      <c r="AM945" s="53"/>
    </row>
    <row r="946" spans="1:39" ht="12.75" customHeight="1" hidden="1">
      <c r="A946" s="629"/>
      <c r="B946" s="631"/>
      <c r="C946" s="624" t="s">
        <v>28</v>
      </c>
      <c r="D946" s="624"/>
      <c r="E946" s="398">
        <f>SUM(I946:K946)</f>
        <v>0</v>
      </c>
      <c r="F946" s="399"/>
      <c r="G946" s="172"/>
      <c r="H946" s="400"/>
      <c r="I946" s="401">
        <v>0</v>
      </c>
      <c r="J946" s="401"/>
      <c r="K946" s="401"/>
      <c r="L946" s="401">
        <v>0</v>
      </c>
      <c r="M946" s="401">
        <v>0</v>
      </c>
      <c r="N946" s="634"/>
      <c r="O946" s="177"/>
      <c r="P946" s="178"/>
      <c r="Q946" s="178"/>
      <c r="R946" s="178"/>
      <c r="S946" s="178"/>
      <c r="T946" s="178"/>
      <c r="U946" s="178"/>
      <c r="V946" s="178"/>
      <c r="W946" s="178"/>
      <c r="X946" s="178"/>
      <c r="Y946" s="178"/>
      <c r="Z946" s="178"/>
      <c r="AA946" s="178"/>
      <c r="AB946" s="178"/>
      <c r="AC946" s="178"/>
      <c r="AD946" s="178"/>
      <c r="AE946" s="178"/>
      <c r="AF946" s="179"/>
      <c r="AG946" s="133"/>
      <c r="AH946" s="100"/>
      <c r="AL946" s="51"/>
      <c r="AM946" s="53" t="e">
        <f t="shared" si="108"/>
        <v>#DIV/0!</v>
      </c>
    </row>
    <row r="947" spans="1:39" ht="12.75" customHeight="1">
      <c r="A947" s="629"/>
      <c r="B947" s="631"/>
      <c r="C947" s="624" t="s">
        <v>1026</v>
      </c>
      <c r="D947" s="624"/>
      <c r="E947" s="398"/>
      <c r="F947" s="399"/>
      <c r="G947" s="172"/>
      <c r="H947" s="400">
        <v>0</v>
      </c>
      <c r="I947" s="401">
        <v>0</v>
      </c>
      <c r="J947" s="401"/>
      <c r="K947" s="401"/>
      <c r="L947" s="401">
        <v>0</v>
      </c>
      <c r="M947" s="401">
        <v>0</v>
      </c>
      <c r="N947" s="634"/>
      <c r="O947" s="177"/>
      <c r="P947" s="178"/>
      <c r="Q947" s="178"/>
      <c r="R947" s="178"/>
      <c r="S947" s="178"/>
      <c r="T947" s="178"/>
      <c r="U947" s="178"/>
      <c r="V947" s="178"/>
      <c r="W947" s="178"/>
      <c r="X947" s="178"/>
      <c r="Y947" s="178"/>
      <c r="Z947" s="178"/>
      <c r="AA947" s="178"/>
      <c r="AB947" s="178"/>
      <c r="AC947" s="178"/>
      <c r="AD947" s="178"/>
      <c r="AE947" s="178"/>
      <c r="AF947" s="179"/>
      <c r="AG947" s="133"/>
      <c r="AH947" s="100"/>
      <c r="AL947" s="51"/>
      <c r="AM947" s="53"/>
    </row>
    <row r="948" spans="1:39" ht="12.75" customHeight="1">
      <c r="A948" s="629"/>
      <c r="B948" s="631"/>
      <c r="C948" s="624" t="s">
        <v>1027</v>
      </c>
      <c r="D948" s="624"/>
      <c r="E948" s="398">
        <f>SUM(I948:K948)</f>
        <v>1128.287</v>
      </c>
      <c r="F948" s="399">
        <v>813</v>
      </c>
      <c r="G948" s="172" t="s">
        <v>1051</v>
      </c>
      <c r="H948" s="400">
        <v>1128.287</v>
      </c>
      <c r="I948" s="401">
        <v>1128.287</v>
      </c>
      <c r="J948" s="401"/>
      <c r="K948" s="401"/>
      <c r="L948" s="401">
        <f>I948</f>
        <v>1128.287</v>
      </c>
      <c r="M948" s="401">
        <v>1128.287</v>
      </c>
      <c r="N948" s="634"/>
      <c r="O948" s="177"/>
      <c r="P948" s="178"/>
      <c r="Q948" s="178"/>
      <c r="R948" s="178"/>
      <c r="S948" s="178"/>
      <c r="T948" s="178"/>
      <c r="U948" s="178"/>
      <c r="V948" s="178"/>
      <c r="W948" s="178"/>
      <c r="X948" s="178"/>
      <c r="Y948" s="178"/>
      <c r="Z948" s="178"/>
      <c r="AA948" s="178"/>
      <c r="AB948" s="178"/>
      <c r="AC948" s="178"/>
      <c r="AD948" s="178"/>
      <c r="AE948" s="178"/>
      <c r="AF948" s="179"/>
      <c r="AG948" s="133"/>
      <c r="AH948" s="100"/>
      <c r="AL948" s="51"/>
      <c r="AM948" s="53">
        <f t="shared" si="108"/>
        <v>100</v>
      </c>
    </row>
    <row r="949" spans="1:39" ht="12.75" customHeight="1" hidden="1">
      <c r="A949" s="629"/>
      <c r="B949" s="631"/>
      <c r="C949" s="624" t="s">
        <v>30</v>
      </c>
      <c r="D949" s="624"/>
      <c r="E949" s="398">
        <f>SUM(I949:K949)</f>
        <v>0</v>
      </c>
      <c r="F949" s="399"/>
      <c r="G949" s="172"/>
      <c r="H949" s="400"/>
      <c r="I949" s="401"/>
      <c r="J949" s="401"/>
      <c r="K949" s="401"/>
      <c r="L949" s="401"/>
      <c r="M949" s="401"/>
      <c r="N949" s="634"/>
      <c r="O949" s="177"/>
      <c r="P949" s="178"/>
      <c r="Q949" s="178"/>
      <c r="R949" s="178"/>
      <c r="S949" s="178"/>
      <c r="T949" s="178"/>
      <c r="U949" s="178"/>
      <c r="V949" s="178"/>
      <c r="W949" s="178"/>
      <c r="X949" s="178"/>
      <c r="Y949" s="178"/>
      <c r="Z949" s="178"/>
      <c r="AA949" s="178"/>
      <c r="AB949" s="178"/>
      <c r="AC949" s="178"/>
      <c r="AD949" s="178"/>
      <c r="AE949" s="178"/>
      <c r="AF949" s="179"/>
      <c r="AG949" s="133"/>
      <c r="AH949" s="100"/>
      <c r="AL949" s="51"/>
      <c r="AM949" s="53" t="e">
        <f t="shared" si="108"/>
        <v>#DIV/0!</v>
      </c>
    </row>
    <row r="950" spans="1:39" ht="23.25" customHeight="1">
      <c r="A950" s="629"/>
      <c r="B950" s="631"/>
      <c r="C950" s="624" t="s">
        <v>1028</v>
      </c>
      <c r="D950" s="624"/>
      <c r="E950" s="398"/>
      <c r="F950" s="399"/>
      <c r="G950" s="172"/>
      <c r="H950" s="400">
        <v>0</v>
      </c>
      <c r="I950" s="401">
        <v>0</v>
      </c>
      <c r="J950" s="401"/>
      <c r="K950" s="401"/>
      <c r="L950" s="401">
        <v>0</v>
      </c>
      <c r="M950" s="401">
        <v>0</v>
      </c>
      <c r="N950" s="445"/>
      <c r="O950" s="206"/>
      <c r="P950" s="207"/>
      <c r="Q950" s="207"/>
      <c r="R950" s="207"/>
      <c r="S950" s="207"/>
      <c r="T950" s="207"/>
      <c r="U950" s="207"/>
      <c r="V950" s="207"/>
      <c r="W950" s="207"/>
      <c r="X950" s="207"/>
      <c r="Y950" s="207"/>
      <c r="Z950" s="207"/>
      <c r="AA950" s="207"/>
      <c r="AB950" s="207"/>
      <c r="AC950" s="207"/>
      <c r="AD950" s="207"/>
      <c r="AE950" s="207"/>
      <c r="AF950" s="208"/>
      <c r="AG950" s="133"/>
      <c r="AH950" s="100"/>
      <c r="AL950" s="51"/>
      <c r="AM950" s="53"/>
    </row>
    <row r="951" spans="1:39" ht="17.25" customHeight="1">
      <c r="A951" s="629"/>
      <c r="B951" s="630" t="s">
        <v>514</v>
      </c>
      <c r="C951" s="626" t="s">
        <v>1025</v>
      </c>
      <c r="D951" s="626"/>
      <c r="E951" s="433"/>
      <c r="F951" s="434"/>
      <c r="G951" s="435"/>
      <c r="H951" s="403">
        <f>H952+H953</f>
        <v>9783.7</v>
      </c>
      <c r="I951" s="404">
        <f>I959+I974+I1022</f>
        <v>61869.49996</v>
      </c>
      <c r="J951" s="404">
        <f>J959+J974+J1022</f>
        <v>1358.28128</v>
      </c>
      <c r="K951" s="404">
        <f>K959+K974+K1022</f>
        <v>1358.28128</v>
      </c>
      <c r="L951" s="404">
        <f>L959+L974+L1022</f>
        <v>61755.52221</v>
      </c>
      <c r="M951" s="404">
        <f>M959+M974+M1022</f>
        <v>58008.024430000005</v>
      </c>
      <c r="N951" s="470"/>
      <c r="O951" s="211"/>
      <c r="P951" s="223"/>
      <c r="Q951" s="223"/>
      <c r="R951" s="223"/>
      <c r="S951" s="223"/>
      <c r="T951" s="223"/>
      <c r="U951" s="223"/>
      <c r="V951" s="223"/>
      <c r="W951" s="223"/>
      <c r="X951" s="223"/>
      <c r="Y951" s="223"/>
      <c r="Z951" s="223"/>
      <c r="AA951" s="223"/>
      <c r="AB951" s="223"/>
      <c r="AC951" s="223"/>
      <c r="AD951" s="223"/>
      <c r="AE951" s="223"/>
      <c r="AF951" s="224"/>
      <c r="AG951" s="133"/>
      <c r="AH951" s="100"/>
      <c r="AL951" s="51"/>
      <c r="AM951" s="53"/>
    </row>
    <row r="952" spans="1:39" ht="12.75" customHeight="1">
      <c r="A952" s="629"/>
      <c r="B952" s="630"/>
      <c r="C952" s="626" t="s">
        <v>1026</v>
      </c>
      <c r="D952" s="626"/>
      <c r="E952" s="433"/>
      <c r="F952" s="434"/>
      <c r="G952" s="435"/>
      <c r="H952" s="403">
        <f>H960</f>
        <v>5783.7</v>
      </c>
      <c r="I952" s="404">
        <f>I960+I975+I1023</f>
        <v>5205.3</v>
      </c>
      <c r="J952" s="404"/>
      <c r="K952" s="404"/>
      <c r="L952" s="404">
        <f>L960+L975+L1023</f>
        <v>5205.3</v>
      </c>
      <c r="M952" s="404">
        <f>M960+M975+M1023</f>
        <v>5205.3</v>
      </c>
      <c r="N952" s="470"/>
      <c r="O952" s="211"/>
      <c r="P952" s="223"/>
      <c r="Q952" s="223"/>
      <c r="R952" s="223"/>
      <c r="S952" s="223"/>
      <c r="T952" s="223"/>
      <c r="U952" s="223"/>
      <c r="V952" s="223"/>
      <c r="W952" s="223"/>
      <c r="X952" s="223"/>
      <c r="Y952" s="223"/>
      <c r="Z952" s="223"/>
      <c r="AA952" s="223"/>
      <c r="AB952" s="223"/>
      <c r="AC952" s="223"/>
      <c r="AD952" s="223"/>
      <c r="AE952" s="223"/>
      <c r="AF952" s="224"/>
      <c r="AG952" s="133"/>
      <c r="AH952" s="100"/>
      <c r="AL952" s="51"/>
      <c r="AM952" s="53">
        <f t="shared" si="108"/>
        <v>100</v>
      </c>
    </row>
    <row r="953" spans="1:39" ht="12.75" customHeight="1">
      <c r="A953" s="629"/>
      <c r="B953" s="630"/>
      <c r="C953" s="626" t="s">
        <v>1027</v>
      </c>
      <c r="D953" s="626"/>
      <c r="E953" s="433"/>
      <c r="F953" s="434"/>
      <c r="G953" s="435"/>
      <c r="H953" s="403">
        <f>H977+H1025</f>
        <v>4000</v>
      </c>
      <c r="I953" s="404">
        <f>I961+I977+I1025</f>
        <v>56664.19996</v>
      </c>
      <c r="J953" s="404"/>
      <c r="K953" s="404"/>
      <c r="L953" s="404">
        <f>L961+L977+L1025</f>
        <v>56550.22221</v>
      </c>
      <c r="M953" s="404">
        <f>M961+M977+M1025</f>
        <v>52802.72443</v>
      </c>
      <c r="N953" s="470"/>
      <c r="O953" s="211"/>
      <c r="P953" s="223"/>
      <c r="Q953" s="223"/>
      <c r="R953" s="223"/>
      <c r="S953" s="223"/>
      <c r="T953" s="223"/>
      <c r="U953" s="223"/>
      <c r="V953" s="223"/>
      <c r="W953" s="223"/>
      <c r="X953" s="223"/>
      <c r="Y953" s="223"/>
      <c r="Z953" s="223"/>
      <c r="AA953" s="223"/>
      <c r="AB953" s="223"/>
      <c r="AC953" s="223"/>
      <c r="AD953" s="223"/>
      <c r="AE953" s="223"/>
      <c r="AF953" s="224"/>
      <c r="AG953" s="133"/>
      <c r="AH953" s="100"/>
      <c r="AL953" s="51"/>
      <c r="AM953" s="53">
        <f t="shared" si="108"/>
        <v>93.18533477446807</v>
      </c>
    </row>
    <row r="954" spans="1:39" ht="12.75" customHeight="1" hidden="1">
      <c r="A954" s="629"/>
      <c r="B954" s="630"/>
      <c r="C954" s="626" t="s">
        <v>30</v>
      </c>
      <c r="D954" s="626"/>
      <c r="E954" s="433"/>
      <c r="F954" s="434"/>
      <c r="G954" s="435"/>
      <c r="H954" s="403"/>
      <c r="I954" s="404">
        <f>I962+I978+I1026</f>
        <v>0</v>
      </c>
      <c r="J954" s="404"/>
      <c r="K954" s="404"/>
      <c r="L954" s="404">
        <f>L962+L978+L1026</f>
        <v>0</v>
      </c>
      <c r="M954" s="404">
        <f>M962+M978+M1026</f>
        <v>0</v>
      </c>
      <c r="N954" s="470"/>
      <c r="O954" s="211"/>
      <c r="P954" s="223"/>
      <c r="Q954" s="223"/>
      <c r="R954" s="223"/>
      <c r="S954" s="223"/>
      <c r="T954" s="223"/>
      <c r="U954" s="223"/>
      <c r="V954" s="223"/>
      <c r="W954" s="223"/>
      <c r="X954" s="223"/>
      <c r="Y954" s="223"/>
      <c r="Z954" s="223"/>
      <c r="AA954" s="223"/>
      <c r="AB954" s="223"/>
      <c r="AC954" s="223"/>
      <c r="AD954" s="223"/>
      <c r="AE954" s="223"/>
      <c r="AF954" s="224"/>
      <c r="AG954" s="133"/>
      <c r="AH954" s="100"/>
      <c r="AL954" s="51"/>
      <c r="AM954" s="53" t="e">
        <f t="shared" si="108"/>
        <v>#DIV/0!</v>
      </c>
    </row>
    <row r="955" spans="1:39" ht="12.75" customHeight="1">
      <c r="A955" s="629"/>
      <c r="B955" s="630"/>
      <c r="C955" s="626" t="s">
        <v>1028</v>
      </c>
      <c r="D955" s="626"/>
      <c r="E955" s="433"/>
      <c r="F955" s="434"/>
      <c r="G955" s="435"/>
      <c r="H955" s="403">
        <v>0</v>
      </c>
      <c r="I955" s="404">
        <v>0</v>
      </c>
      <c r="J955" s="404"/>
      <c r="K955" s="404"/>
      <c r="L955" s="404">
        <v>0</v>
      </c>
      <c r="M955" s="404">
        <v>0</v>
      </c>
      <c r="N955" s="470"/>
      <c r="O955" s="211"/>
      <c r="P955" s="223"/>
      <c r="Q955" s="223"/>
      <c r="R955" s="223"/>
      <c r="S955" s="223"/>
      <c r="T955" s="223"/>
      <c r="U955" s="223"/>
      <c r="V955" s="223"/>
      <c r="W955" s="223"/>
      <c r="X955" s="223"/>
      <c r="Y955" s="223"/>
      <c r="Z955" s="223"/>
      <c r="AA955" s="223"/>
      <c r="AB955" s="223"/>
      <c r="AC955" s="223"/>
      <c r="AD955" s="223"/>
      <c r="AE955" s="223"/>
      <c r="AF955" s="224"/>
      <c r="AG955" s="133"/>
      <c r="AH955" s="100"/>
      <c r="AL955" s="51"/>
      <c r="AM955" s="53"/>
    </row>
    <row r="956" spans="1:39" ht="21.75" customHeight="1">
      <c r="A956" s="629"/>
      <c r="B956" s="630"/>
      <c r="C956" s="626" t="s">
        <v>1029</v>
      </c>
      <c r="D956" s="626"/>
      <c r="E956" s="433"/>
      <c r="F956" s="434"/>
      <c r="G956" s="435"/>
      <c r="H956" s="403">
        <v>0</v>
      </c>
      <c r="I956" s="404">
        <v>0</v>
      </c>
      <c r="J956" s="404"/>
      <c r="K956" s="404"/>
      <c r="L956" s="404">
        <v>0</v>
      </c>
      <c r="M956" s="404">
        <v>0</v>
      </c>
      <c r="N956" s="470"/>
      <c r="O956" s="211"/>
      <c r="P956" s="223"/>
      <c r="Q956" s="223"/>
      <c r="R956" s="223"/>
      <c r="S956" s="223"/>
      <c r="T956" s="223"/>
      <c r="U956" s="223"/>
      <c r="V956" s="223"/>
      <c r="W956" s="223"/>
      <c r="X956" s="223"/>
      <c r="Y956" s="223"/>
      <c r="Z956" s="223"/>
      <c r="AA956" s="223"/>
      <c r="AB956" s="223"/>
      <c r="AC956" s="223"/>
      <c r="AD956" s="223"/>
      <c r="AE956" s="223"/>
      <c r="AF956" s="224"/>
      <c r="AG956" s="133"/>
      <c r="AH956" s="100"/>
      <c r="AL956" s="51"/>
      <c r="AM956" s="53"/>
    </row>
    <row r="957" spans="1:39" ht="12.75" customHeight="1">
      <c r="A957" s="629"/>
      <c r="B957" s="630"/>
      <c r="C957" s="626" t="s">
        <v>1030</v>
      </c>
      <c r="D957" s="626"/>
      <c r="E957" s="433"/>
      <c r="F957" s="434"/>
      <c r="G957" s="435"/>
      <c r="H957" s="403">
        <v>0</v>
      </c>
      <c r="I957" s="404">
        <v>0</v>
      </c>
      <c r="J957" s="404"/>
      <c r="K957" s="404"/>
      <c r="L957" s="404">
        <v>0</v>
      </c>
      <c r="M957" s="404">
        <v>0</v>
      </c>
      <c r="N957" s="470"/>
      <c r="O957" s="211"/>
      <c r="P957" s="223"/>
      <c r="Q957" s="223"/>
      <c r="R957" s="223"/>
      <c r="S957" s="223"/>
      <c r="T957" s="223"/>
      <c r="U957" s="223"/>
      <c r="V957" s="223"/>
      <c r="W957" s="223"/>
      <c r="X957" s="223"/>
      <c r="Y957" s="223"/>
      <c r="Z957" s="223"/>
      <c r="AA957" s="223"/>
      <c r="AB957" s="223"/>
      <c r="AC957" s="223"/>
      <c r="AD957" s="223"/>
      <c r="AE957" s="223"/>
      <c r="AF957" s="224"/>
      <c r="AG957" s="133"/>
      <c r="AH957" s="100"/>
      <c r="AL957" s="51"/>
      <c r="AM957" s="53"/>
    </row>
    <row r="958" spans="1:39" ht="12.75" customHeight="1">
      <c r="A958" s="629"/>
      <c r="B958" s="630"/>
      <c r="C958" s="626" t="s">
        <v>1031</v>
      </c>
      <c r="D958" s="626"/>
      <c r="E958" s="433"/>
      <c r="F958" s="434"/>
      <c r="G958" s="435"/>
      <c r="H958" s="403">
        <v>0</v>
      </c>
      <c r="I958" s="404">
        <v>0</v>
      </c>
      <c r="J958" s="404"/>
      <c r="K958" s="404"/>
      <c r="L958" s="404">
        <v>0</v>
      </c>
      <c r="M958" s="404">
        <v>0</v>
      </c>
      <c r="N958" s="470"/>
      <c r="O958" s="211"/>
      <c r="P958" s="223"/>
      <c r="Q958" s="223"/>
      <c r="R958" s="223"/>
      <c r="S958" s="223"/>
      <c r="T958" s="223"/>
      <c r="U958" s="223"/>
      <c r="V958" s="223"/>
      <c r="W958" s="223"/>
      <c r="X958" s="223"/>
      <c r="Y958" s="223"/>
      <c r="Z958" s="223"/>
      <c r="AA958" s="223"/>
      <c r="AB958" s="223"/>
      <c r="AC958" s="223"/>
      <c r="AD958" s="223"/>
      <c r="AE958" s="223"/>
      <c r="AF958" s="224"/>
      <c r="AG958" s="133"/>
      <c r="AH958" s="100"/>
      <c r="AL958" s="51"/>
      <c r="AM958" s="53"/>
    </row>
    <row r="959" spans="1:39" ht="12.75" customHeight="1">
      <c r="A959" s="629"/>
      <c r="B959" s="630" t="s">
        <v>516</v>
      </c>
      <c r="C959" s="626" t="s">
        <v>1025</v>
      </c>
      <c r="D959" s="626"/>
      <c r="E959" s="433">
        <f aca="true" t="shared" si="112" ref="E959:M959">SUM(E960:E965)</f>
        <v>5205.3</v>
      </c>
      <c r="F959" s="434"/>
      <c r="G959" s="435"/>
      <c r="H959" s="403">
        <f>H960</f>
        <v>5783.7</v>
      </c>
      <c r="I959" s="404">
        <f t="shared" si="112"/>
        <v>5205.3</v>
      </c>
      <c r="J959" s="404">
        <f t="shared" si="112"/>
        <v>0</v>
      </c>
      <c r="K959" s="404">
        <f t="shared" si="112"/>
        <v>0</v>
      </c>
      <c r="L959" s="404">
        <f t="shared" si="112"/>
        <v>5205.3</v>
      </c>
      <c r="M959" s="404">
        <f t="shared" si="112"/>
        <v>5205.3</v>
      </c>
      <c r="N959" s="463"/>
      <c r="O959" s="177"/>
      <c r="P959" s="178"/>
      <c r="Q959" s="178"/>
      <c r="R959" s="178"/>
      <c r="S959" s="178"/>
      <c r="T959" s="178"/>
      <c r="U959" s="178"/>
      <c r="V959" s="178"/>
      <c r="W959" s="178"/>
      <c r="X959" s="178"/>
      <c r="Y959" s="178"/>
      <c r="Z959" s="178"/>
      <c r="AA959" s="178"/>
      <c r="AB959" s="178"/>
      <c r="AC959" s="178"/>
      <c r="AD959" s="178"/>
      <c r="AE959" s="178"/>
      <c r="AF959" s="179"/>
      <c r="AG959" s="133"/>
      <c r="AH959" s="100"/>
      <c r="AL959" s="51"/>
      <c r="AM959" s="53"/>
    </row>
    <row r="960" spans="1:39" ht="12.75" customHeight="1">
      <c r="A960" s="629"/>
      <c r="B960" s="630"/>
      <c r="C960" s="626" t="s">
        <v>1026</v>
      </c>
      <c r="D960" s="626"/>
      <c r="E960" s="433">
        <f>SUM(I960:K960)</f>
        <v>5205.3</v>
      </c>
      <c r="F960" s="434"/>
      <c r="G960" s="435"/>
      <c r="H960" s="403">
        <f>H967</f>
        <v>5783.7</v>
      </c>
      <c r="I960" s="404">
        <f aca="true" t="shared" si="113" ref="I960:M962">I967</f>
        <v>5205.3</v>
      </c>
      <c r="J960" s="404">
        <f t="shared" si="113"/>
        <v>0</v>
      </c>
      <c r="K960" s="404">
        <f t="shared" si="113"/>
        <v>0</v>
      </c>
      <c r="L960" s="404">
        <f>L967</f>
        <v>5205.3</v>
      </c>
      <c r="M960" s="404">
        <f t="shared" si="113"/>
        <v>5205.3</v>
      </c>
      <c r="N960" s="463"/>
      <c r="O960" s="177"/>
      <c r="P960" s="178"/>
      <c r="Q960" s="178"/>
      <c r="R960" s="178"/>
      <c r="S960" s="178"/>
      <c r="T960" s="178"/>
      <c r="U960" s="178"/>
      <c r="V960" s="178"/>
      <c r="W960" s="178"/>
      <c r="X960" s="178"/>
      <c r="Y960" s="178"/>
      <c r="Z960" s="178"/>
      <c r="AA960" s="178"/>
      <c r="AB960" s="178"/>
      <c r="AC960" s="178"/>
      <c r="AD960" s="178"/>
      <c r="AE960" s="178"/>
      <c r="AF960" s="179"/>
      <c r="AG960" s="133"/>
      <c r="AH960" s="100"/>
      <c r="AL960" s="51"/>
      <c r="AM960" s="53">
        <f t="shared" si="108"/>
        <v>100</v>
      </c>
    </row>
    <row r="961" spans="1:39" ht="12.75" customHeight="1">
      <c r="A961" s="629"/>
      <c r="B961" s="630"/>
      <c r="C961" s="626" t="s">
        <v>1027</v>
      </c>
      <c r="D961" s="626"/>
      <c r="E961" s="433">
        <f>SUM(I961:K961)</f>
        <v>0</v>
      </c>
      <c r="F961" s="434"/>
      <c r="G961" s="435"/>
      <c r="H961" s="403">
        <v>0</v>
      </c>
      <c r="I961" s="404">
        <f t="shared" si="113"/>
        <v>0</v>
      </c>
      <c r="J961" s="404">
        <f t="shared" si="113"/>
        <v>0</v>
      </c>
      <c r="K961" s="404">
        <f t="shared" si="113"/>
        <v>0</v>
      </c>
      <c r="L961" s="404">
        <f t="shared" si="113"/>
        <v>0</v>
      </c>
      <c r="M961" s="404">
        <f t="shared" si="113"/>
        <v>0</v>
      </c>
      <c r="N961" s="463"/>
      <c r="O961" s="177"/>
      <c r="P961" s="178"/>
      <c r="Q961" s="178"/>
      <c r="R961" s="178"/>
      <c r="S961" s="178"/>
      <c r="T961" s="178"/>
      <c r="U961" s="178"/>
      <c r="V961" s="178"/>
      <c r="W961" s="178"/>
      <c r="X961" s="178"/>
      <c r="Y961" s="178"/>
      <c r="Z961" s="178"/>
      <c r="AA961" s="178"/>
      <c r="AB961" s="178"/>
      <c r="AC961" s="178"/>
      <c r="AD961" s="178"/>
      <c r="AE961" s="178"/>
      <c r="AF961" s="179"/>
      <c r="AG961" s="133"/>
      <c r="AH961" s="100"/>
      <c r="AL961" s="51"/>
      <c r="AM961" s="53"/>
    </row>
    <row r="962" spans="1:39" ht="12.75" customHeight="1">
      <c r="A962" s="629"/>
      <c r="B962" s="630"/>
      <c r="C962" s="626" t="s">
        <v>1028</v>
      </c>
      <c r="D962" s="626"/>
      <c r="E962" s="433">
        <f>SUM(I962:K962)</f>
        <v>0</v>
      </c>
      <c r="F962" s="434"/>
      <c r="G962" s="435"/>
      <c r="H962" s="403">
        <v>0</v>
      </c>
      <c r="I962" s="404">
        <f t="shared" si="113"/>
        <v>0</v>
      </c>
      <c r="J962" s="404">
        <f t="shared" si="113"/>
        <v>0</v>
      </c>
      <c r="K962" s="404">
        <f t="shared" si="113"/>
        <v>0</v>
      </c>
      <c r="L962" s="404">
        <f t="shared" si="113"/>
        <v>0</v>
      </c>
      <c r="M962" s="404">
        <f t="shared" si="113"/>
        <v>0</v>
      </c>
      <c r="N962" s="463"/>
      <c r="O962" s="177"/>
      <c r="P962" s="178"/>
      <c r="Q962" s="178"/>
      <c r="R962" s="178"/>
      <c r="S962" s="178"/>
      <c r="T962" s="178"/>
      <c r="U962" s="178"/>
      <c r="V962" s="178"/>
      <c r="W962" s="178"/>
      <c r="X962" s="178"/>
      <c r="Y962" s="178"/>
      <c r="Z962" s="178"/>
      <c r="AA962" s="178"/>
      <c r="AB962" s="178"/>
      <c r="AC962" s="178"/>
      <c r="AD962" s="178"/>
      <c r="AE962" s="178"/>
      <c r="AF962" s="179"/>
      <c r="AG962" s="133"/>
      <c r="AH962" s="100"/>
      <c r="AL962" s="51"/>
      <c r="AM962" s="53"/>
    </row>
    <row r="963" spans="1:39" ht="21.75" customHeight="1">
      <c r="A963" s="629"/>
      <c r="B963" s="630"/>
      <c r="C963" s="626" t="s">
        <v>1029</v>
      </c>
      <c r="D963" s="626"/>
      <c r="E963" s="433">
        <f>SUM(I963:K963)</f>
        <v>0</v>
      </c>
      <c r="F963" s="434"/>
      <c r="G963" s="435"/>
      <c r="H963" s="403">
        <v>0</v>
      </c>
      <c r="I963" s="404">
        <f>I970</f>
        <v>0</v>
      </c>
      <c r="J963" s="404"/>
      <c r="K963" s="404"/>
      <c r="L963" s="404">
        <v>0</v>
      </c>
      <c r="M963" s="404">
        <v>0</v>
      </c>
      <c r="N963" s="463"/>
      <c r="O963" s="177"/>
      <c r="P963" s="178"/>
      <c r="Q963" s="178"/>
      <c r="R963" s="178"/>
      <c r="S963" s="178"/>
      <c r="T963" s="178"/>
      <c r="U963" s="178"/>
      <c r="V963" s="178"/>
      <c r="W963" s="178"/>
      <c r="X963" s="178"/>
      <c r="Y963" s="178"/>
      <c r="Z963" s="178"/>
      <c r="AA963" s="178"/>
      <c r="AB963" s="178"/>
      <c r="AC963" s="178"/>
      <c r="AD963" s="178"/>
      <c r="AE963" s="178"/>
      <c r="AF963" s="179"/>
      <c r="AG963" s="133"/>
      <c r="AH963" s="100"/>
      <c r="AL963" s="51"/>
      <c r="AM963" s="53"/>
    </row>
    <row r="964" spans="1:39" ht="12.75" customHeight="1">
      <c r="A964" s="629"/>
      <c r="B964" s="630"/>
      <c r="C964" s="626" t="s">
        <v>1030</v>
      </c>
      <c r="D964" s="626"/>
      <c r="E964" s="433"/>
      <c r="F964" s="434"/>
      <c r="G964" s="435"/>
      <c r="H964" s="403">
        <v>0</v>
      </c>
      <c r="I964" s="404">
        <v>0</v>
      </c>
      <c r="J964" s="404"/>
      <c r="K964" s="404"/>
      <c r="L964" s="404">
        <v>0</v>
      </c>
      <c r="M964" s="404">
        <v>0</v>
      </c>
      <c r="N964" s="468"/>
      <c r="O964" s="217"/>
      <c r="P964" s="218"/>
      <c r="Q964" s="218"/>
      <c r="R964" s="218"/>
      <c r="S964" s="218"/>
      <c r="T964" s="218"/>
      <c r="U964" s="218"/>
      <c r="V964" s="218"/>
      <c r="W964" s="218"/>
      <c r="X964" s="218"/>
      <c r="Y964" s="218"/>
      <c r="Z964" s="218"/>
      <c r="AA964" s="218"/>
      <c r="AB964" s="218"/>
      <c r="AC964" s="218"/>
      <c r="AD964" s="218"/>
      <c r="AE964" s="218"/>
      <c r="AF964" s="471"/>
      <c r="AG964" s="133"/>
      <c r="AH964" s="100"/>
      <c r="AL964" s="51"/>
      <c r="AM964" s="53"/>
    </row>
    <row r="965" spans="1:39" ht="12.75" customHeight="1">
      <c r="A965" s="629"/>
      <c r="B965" s="630"/>
      <c r="C965" s="626" t="s">
        <v>1031</v>
      </c>
      <c r="D965" s="626"/>
      <c r="E965" s="433">
        <f>SUM(I965:K965)</f>
        <v>0</v>
      </c>
      <c r="F965" s="434"/>
      <c r="G965" s="435"/>
      <c r="H965" s="403">
        <v>0</v>
      </c>
      <c r="I965" s="404">
        <f>I971</f>
        <v>0</v>
      </c>
      <c r="J965" s="404"/>
      <c r="K965" s="404"/>
      <c r="L965" s="404">
        <v>0</v>
      </c>
      <c r="M965" s="404">
        <v>0</v>
      </c>
      <c r="N965" s="464"/>
      <c r="O965" s="183"/>
      <c r="P965" s="184"/>
      <c r="Q965" s="184"/>
      <c r="R965" s="184"/>
      <c r="S965" s="184"/>
      <c r="T965" s="184"/>
      <c r="U965" s="184"/>
      <c r="V965" s="184"/>
      <c r="W965" s="184"/>
      <c r="X965" s="184"/>
      <c r="Y965" s="184"/>
      <c r="Z965" s="184"/>
      <c r="AA965" s="184"/>
      <c r="AB965" s="184"/>
      <c r="AC965" s="184"/>
      <c r="AD965" s="184"/>
      <c r="AE965" s="184"/>
      <c r="AF965" s="185"/>
      <c r="AG965" s="133"/>
      <c r="AH965" s="100"/>
      <c r="AL965" s="51"/>
      <c r="AM965" s="53"/>
    </row>
    <row r="966" spans="1:39" ht="12.75" customHeight="1">
      <c r="A966" s="629"/>
      <c r="B966" s="631" t="s">
        <v>519</v>
      </c>
      <c r="C966" s="624" t="s">
        <v>1025</v>
      </c>
      <c r="D966" s="624"/>
      <c r="E966" s="398">
        <f>SUM(E967:E971)</f>
        <v>5205.3</v>
      </c>
      <c r="F966" s="399"/>
      <c r="G966" s="172"/>
      <c r="H966" s="400">
        <f>H967</f>
        <v>5783.7</v>
      </c>
      <c r="I966" s="401">
        <f>SUM(I967:I971)</f>
        <v>5205.3</v>
      </c>
      <c r="J966" s="401">
        <f>SUM(J967:J971)</f>
        <v>0</v>
      </c>
      <c r="K966" s="401">
        <f>SUM(K967:K971)</f>
        <v>0</v>
      </c>
      <c r="L966" s="401">
        <f>SUM(L967:L971)</f>
        <v>5205.3</v>
      </c>
      <c r="M966" s="401">
        <f>SUM(M967:M969)</f>
        <v>5205.3</v>
      </c>
      <c r="N966" s="633"/>
      <c r="O966" s="177"/>
      <c r="P966" s="178"/>
      <c r="Q966" s="178"/>
      <c r="R966" s="178"/>
      <c r="S966" s="178"/>
      <c r="T966" s="178"/>
      <c r="U966" s="178"/>
      <c r="V966" s="178"/>
      <c r="W966" s="178"/>
      <c r="X966" s="178"/>
      <c r="Y966" s="202"/>
      <c r="Z966" s="202"/>
      <c r="AA966" s="202"/>
      <c r="AB966" s="202"/>
      <c r="AC966" s="202"/>
      <c r="AD966" s="202"/>
      <c r="AE966" s="202"/>
      <c r="AF966" s="203"/>
      <c r="AG966" s="133"/>
      <c r="AH966" s="100"/>
      <c r="AL966" s="51"/>
      <c r="AM966" s="53"/>
    </row>
    <row r="967" spans="1:39" ht="14.25" customHeight="1">
      <c r="A967" s="629"/>
      <c r="B967" s="631"/>
      <c r="C967" s="624" t="s">
        <v>1026</v>
      </c>
      <c r="D967" s="624"/>
      <c r="E967" s="398">
        <f>SUM(I967:K967)</f>
        <v>5205.3</v>
      </c>
      <c r="F967" s="399">
        <v>813</v>
      </c>
      <c r="G967" s="172" t="s">
        <v>1054</v>
      </c>
      <c r="H967" s="400">
        <v>5783.7</v>
      </c>
      <c r="I967" s="401">
        <v>5205.3</v>
      </c>
      <c r="J967" s="401"/>
      <c r="K967" s="401"/>
      <c r="L967" s="401">
        <f>I967</f>
        <v>5205.3</v>
      </c>
      <c r="M967" s="401">
        <v>5205.3</v>
      </c>
      <c r="N967" s="633"/>
      <c r="O967" s="177"/>
      <c r="P967" s="178"/>
      <c r="Q967" s="178"/>
      <c r="R967" s="178"/>
      <c r="S967" s="178"/>
      <c r="T967" s="178"/>
      <c r="U967" s="178"/>
      <c r="V967" s="178"/>
      <c r="W967" s="178"/>
      <c r="X967" s="178"/>
      <c r="Y967" s="202"/>
      <c r="Z967" s="202"/>
      <c r="AA967" s="202"/>
      <c r="AB967" s="202"/>
      <c r="AC967" s="202"/>
      <c r="AD967" s="202"/>
      <c r="AE967" s="202"/>
      <c r="AF967" s="203"/>
      <c r="AG967" s="133"/>
      <c r="AH967" s="100"/>
      <c r="AL967" s="51"/>
      <c r="AM967" s="53">
        <f t="shared" si="108"/>
        <v>100</v>
      </c>
    </row>
    <row r="968" spans="1:39" ht="12.75" customHeight="1" hidden="1">
      <c r="A968" s="629"/>
      <c r="B968" s="631"/>
      <c r="C968" s="624" t="s">
        <v>29</v>
      </c>
      <c r="D968" s="624"/>
      <c r="E968" s="398">
        <f>SUM(I968:K968)</f>
        <v>0</v>
      </c>
      <c r="F968" s="399"/>
      <c r="G968" s="172"/>
      <c r="H968" s="400"/>
      <c r="I968" s="401"/>
      <c r="J968" s="401"/>
      <c r="K968" s="401"/>
      <c r="L968" s="401"/>
      <c r="M968" s="401"/>
      <c r="N968" s="633"/>
      <c r="O968" s="177"/>
      <c r="P968" s="178"/>
      <c r="Q968" s="178"/>
      <c r="R968" s="178"/>
      <c r="S968" s="178"/>
      <c r="T968" s="178"/>
      <c r="U968" s="178"/>
      <c r="V968" s="178"/>
      <c r="W968" s="178"/>
      <c r="X968" s="178"/>
      <c r="Y968" s="202"/>
      <c r="Z968" s="202"/>
      <c r="AA968" s="202"/>
      <c r="AB968" s="202"/>
      <c r="AC968" s="202"/>
      <c r="AD968" s="202"/>
      <c r="AE968" s="202"/>
      <c r="AF968" s="203"/>
      <c r="AG968" s="133"/>
      <c r="AH968" s="100"/>
      <c r="AL968" s="51"/>
      <c r="AM968" s="53" t="e">
        <f t="shared" si="108"/>
        <v>#DIV/0!</v>
      </c>
    </row>
    <row r="969" spans="1:39" ht="12.75" customHeight="1" hidden="1">
      <c r="A969" s="629"/>
      <c r="B969" s="631"/>
      <c r="C969" s="624" t="s">
        <v>30</v>
      </c>
      <c r="D969" s="624"/>
      <c r="E969" s="398">
        <f>SUM(I969:K969)</f>
        <v>0</v>
      </c>
      <c r="F969" s="399"/>
      <c r="G969" s="172"/>
      <c r="H969" s="400"/>
      <c r="I969" s="401"/>
      <c r="J969" s="401"/>
      <c r="K969" s="401"/>
      <c r="L969" s="401"/>
      <c r="M969" s="401"/>
      <c r="N969" s="633"/>
      <c r="O969" s="177"/>
      <c r="P969" s="178"/>
      <c r="Q969" s="178"/>
      <c r="R969" s="178"/>
      <c r="S969" s="178"/>
      <c r="T969" s="178"/>
      <c r="U969" s="178"/>
      <c r="V969" s="178"/>
      <c r="W969" s="178"/>
      <c r="X969" s="178"/>
      <c r="Y969" s="202"/>
      <c r="Z969" s="202"/>
      <c r="AA969" s="202"/>
      <c r="AB969" s="202"/>
      <c r="AC969" s="202"/>
      <c r="AD969" s="202"/>
      <c r="AE969" s="202"/>
      <c r="AF969" s="203"/>
      <c r="AG969" s="133"/>
      <c r="AH969" s="100"/>
      <c r="AL969" s="51"/>
      <c r="AM969" s="53" t="e">
        <f t="shared" si="108"/>
        <v>#DIV/0!</v>
      </c>
    </row>
    <row r="970" spans="1:39" ht="12.75" customHeight="1" hidden="1">
      <c r="A970" s="629"/>
      <c r="B970" s="631"/>
      <c r="C970" s="624" t="s">
        <v>39</v>
      </c>
      <c r="D970" s="624"/>
      <c r="E970" s="398">
        <f>SUM(I970:K970)</f>
        <v>0</v>
      </c>
      <c r="F970" s="399"/>
      <c r="G970" s="172"/>
      <c r="H970" s="400"/>
      <c r="I970" s="401"/>
      <c r="J970" s="401"/>
      <c r="K970" s="401"/>
      <c r="L970" s="401"/>
      <c r="M970" s="401"/>
      <c r="N970" s="633"/>
      <c r="O970" s="177"/>
      <c r="P970" s="178"/>
      <c r="Q970" s="178"/>
      <c r="R970" s="178"/>
      <c r="S970" s="178"/>
      <c r="T970" s="178"/>
      <c r="U970" s="178"/>
      <c r="V970" s="178"/>
      <c r="W970" s="178"/>
      <c r="X970" s="178"/>
      <c r="Y970" s="202"/>
      <c r="Z970" s="202"/>
      <c r="AA970" s="202"/>
      <c r="AB970" s="202"/>
      <c r="AC970" s="202"/>
      <c r="AD970" s="202"/>
      <c r="AE970" s="202"/>
      <c r="AF970" s="203"/>
      <c r="AG970" s="133"/>
      <c r="AH970" s="100"/>
      <c r="AL970" s="51"/>
      <c r="AM970" s="53" t="e">
        <f t="shared" si="108"/>
        <v>#DIV/0!</v>
      </c>
    </row>
    <row r="971" spans="1:39" ht="12.75" customHeight="1" hidden="1">
      <c r="A971" s="629"/>
      <c r="B971" s="631"/>
      <c r="C971" s="624" t="s">
        <v>40</v>
      </c>
      <c r="D971" s="624"/>
      <c r="E971" s="398">
        <f>SUM(I971:K971)</f>
        <v>0</v>
      </c>
      <c r="F971" s="399"/>
      <c r="G971" s="172"/>
      <c r="H971" s="400"/>
      <c r="I971" s="401"/>
      <c r="J971" s="401"/>
      <c r="K971" s="401"/>
      <c r="L971" s="401"/>
      <c r="M971" s="401"/>
      <c r="N971" s="633"/>
      <c r="O971" s="183"/>
      <c r="P971" s="184"/>
      <c r="Q971" s="184"/>
      <c r="R971" s="184"/>
      <c r="S971" s="184"/>
      <c r="T971" s="184"/>
      <c r="U971" s="184"/>
      <c r="V971" s="184"/>
      <c r="W971" s="184"/>
      <c r="X971" s="184"/>
      <c r="Y971" s="204"/>
      <c r="Z971" s="204"/>
      <c r="AA971" s="204"/>
      <c r="AB971" s="204"/>
      <c r="AC971" s="204"/>
      <c r="AD971" s="204"/>
      <c r="AE971" s="204"/>
      <c r="AF971" s="205"/>
      <c r="AG971" s="133"/>
      <c r="AH971" s="100"/>
      <c r="AL971" s="51"/>
      <c r="AM971" s="53" t="e">
        <f t="shared" si="108"/>
        <v>#DIV/0!</v>
      </c>
    </row>
    <row r="972" spans="1:39" ht="12.75" customHeight="1">
      <c r="A972" s="629"/>
      <c r="B972" s="631"/>
      <c r="C972" s="624" t="s">
        <v>1027</v>
      </c>
      <c r="D972" s="624"/>
      <c r="E972" s="398"/>
      <c r="F972" s="399"/>
      <c r="G972" s="172"/>
      <c r="H972" s="400">
        <v>0</v>
      </c>
      <c r="I972" s="401">
        <v>0</v>
      </c>
      <c r="J972" s="401"/>
      <c r="K972" s="401"/>
      <c r="L972" s="401">
        <v>0</v>
      </c>
      <c r="M972" s="401">
        <v>0</v>
      </c>
      <c r="N972" s="445"/>
      <c r="O972" s="206"/>
      <c r="P972" s="207"/>
      <c r="Q972" s="207"/>
      <c r="R972" s="207"/>
      <c r="S972" s="207"/>
      <c r="T972" s="207"/>
      <c r="U972" s="207"/>
      <c r="V972" s="207"/>
      <c r="W972" s="207"/>
      <c r="X972" s="207"/>
      <c r="Y972" s="228"/>
      <c r="Z972" s="228"/>
      <c r="AA972" s="228"/>
      <c r="AB972" s="228"/>
      <c r="AC972" s="228"/>
      <c r="AD972" s="228"/>
      <c r="AE972" s="228"/>
      <c r="AF972" s="229"/>
      <c r="AG972" s="133"/>
      <c r="AH972" s="100"/>
      <c r="AL972" s="51"/>
      <c r="AM972" s="53"/>
    </row>
    <row r="973" spans="1:39" ht="33" customHeight="1">
      <c r="A973" s="629"/>
      <c r="B973" s="631"/>
      <c r="C973" s="624" t="s">
        <v>1028</v>
      </c>
      <c r="D973" s="624"/>
      <c r="E973" s="398"/>
      <c r="F973" s="399"/>
      <c r="G973" s="172"/>
      <c r="H973" s="400">
        <v>0</v>
      </c>
      <c r="I973" s="401">
        <v>0</v>
      </c>
      <c r="J973" s="401"/>
      <c r="K973" s="401"/>
      <c r="L973" s="401">
        <v>0</v>
      </c>
      <c r="M973" s="401">
        <v>0</v>
      </c>
      <c r="N973" s="445"/>
      <c r="O973" s="206"/>
      <c r="P973" s="207"/>
      <c r="Q973" s="207"/>
      <c r="R973" s="207"/>
      <c r="S973" s="207"/>
      <c r="T973" s="207"/>
      <c r="U973" s="207"/>
      <c r="V973" s="207"/>
      <c r="W973" s="207"/>
      <c r="X973" s="207"/>
      <c r="Y973" s="228"/>
      <c r="Z973" s="228"/>
      <c r="AA973" s="228"/>
      <c r="AB973" s="228"/>
      <c r="AC973" s="228"/>
      <c r="AD973" s="228"/>
      <c r="AE973" s="228"/>
      <c r="AF973" s="229"/>
      <c r="AG973" s="133"/>
      <c r="AH973" s="100"/>
      <c r="AL973" s="51"/>
      <c r="AM973" s="53"/>
    </row>
    <row r="974" spans="1:39" ht="12.75" customHeight="1">
      <c r="A974" s="629"/>
      <c r="B974" s="630" t="s">
        <v>523</v>
      </c>
      <c r="C974" s="626" t="s">
        <v>1025</v>
      </c>
      <c r="D974" s="626"/>
      <c r="E974" s="433" t="e">
        <f aca="true" t="shared" si="114" ref="E974:M974">SUM(E975:E980)</f>
        <v>#REF!</v>
      </c>
      <c r="F974" s="434"/>
      <c r="G974" s="435"/>
      <c r="H974" s="403">
        <f>H977</f>
        <v>2100</v>
      </c>
      <c r="I974" s="404">
        <f>I977</f>
        <v>54051.48596</v>
      </c>
      <c r="J974" s="404">
        <f t="shared" si="114"/>
        <v>1358.28128</v>
      </c>
      <c r="K974" s="404">
        <f t="shared" si="114"/>
        <v>1358.28128</v>
      </c>
      <c r="L974" s="404">
        <f t="shared" si="114"/>
        <v>53937.50821</v>
      </c>
      <c r="M974" s="404">
        <f t="shared" si="114"/>
        <v>50190.01043</v>
      </c>
      <c r="N974" s="463"/>
      <c r="O974" s="177"/>
      <c r="P974" s="178"/>
      <c r="Q974" s="178"/>
      <c r="R974" s="178"/>
      <c r="S974" s="178"/>
      <c r="T974" s="178"/>
      <c r="U974" s="178"/>
      <c r="V974" s="178"/>
      <c r="W974" s="178"/>
      <c r="X974" s="178"/>
      <c r="Y974" s="202"/>
      <c r="Z974" s="202"/>
      <c r="AA974" s="202"/>
      <c r="AB974" s="202"/>
      <c r="AC974" s="202"/>
      <c r="AD974" s="202"/>
      <c r="AE974" s="202"/>
      <c r="AF974" s="203"/>
      <c r="AG974" s="133"/>
      <c r="AH974" s="100"/>
      <c r="AL974" s="51"/>
      <c r="AM974" s="53"/>
    </row>
    <row r="975" spans="1:39" ht="12.75" customHeight="1" hidden="1">
      <c r="A975" s="629"/>
      <c r="B975" s="630"/>
      <c r="C975" s="626" t="s">
        <v>28</v>
      </c>
      <c r="D975" s="626"/>
      <c r="E975" s="433">
        <f>SUM(I975:K975)</f>
        <v>0</v>
      </c>
      <c r="F975" s="434"/>
      <c r="G975" s="435"/>
      <c r="H975" s="403"/>
      <c r="I975" s="404">
        <f>I988+I996+I1005</f>
        <v>0</v>
      </c>
      <c r="J975" s="404">
        <f>J988+J996+J1005</f>
        <v>0</v>
      </c>
      <c r="K975" s="404">
        <f>K988+K996+K1005</f>
        <v>0</v>
      </c>
      <c r="L975" s="404">
        <f>L988+L996+L1005</f>
        <v>0</v>
      </c>
      <c r="M975" s="404">
        <f>M988+M996+M1005</f>
        <v>0</v>
      </c>
      <c r="N975" s="463"/>
      <c r="O975" s="177"/>
      <c r="P975" s="178"/>
      <c r="Q975" s="178"/>
      <c r="R975" s="178"/>
      <c r="S975" s="178"/>
      <c r="T975" s="178"/>
      <c r="U975" s="178"/>
      <c r="V975" s="178"/>
      <c r="W975" s="178"/>
      <c r="X975" s="178"/>
      <c r="Y975" s="202"/>
      <c r="Z975" s="202"/>
      <c r="AA975" s="202"/>
      <c r="AB975" s="202"/>
      <c r="AC975" s="202"/>
      <c r="AD975" s="202"/>
      <c r="AE975" s="202"/>
      <c r="AF975" s="203"/>
      <c r="AG975" s="133"/>
      <c r="AH975" s="100"/>
      <c r="AL975" s="51"/>
      <c r="AM975" s="53" t="e">
        <f t="shared" si="108"/>
        <v>#DIV/0!</v>
      </c>
    </row>
    <row r="976" spans="1:39" ht="12.75" customHeight="1">
      <c r="A976" s="629"/>
      <c r="B976" s="630"/>
      <c r="C976" s="626" t="s">
        <v>1026</v>
      </c>
      <c r="D976" s="626"/>
      <c r="E976" s="433"/>
      <c r="F976" s="434"/>
      <c r="G976" s="435"/>
      <c r="H976" s="403">
        <v>0</v>
      </c>
      <c r="I976" s="404">
        <v>0</v>
      </c>
      <c r="J976" s="404"/>
      <c r="K976" s="404"/>
      <c r="L976" s="404">
        <v>0</v>
      </c>
      <c r="M976" s="404">
        <v>0</v>
      </c>
      <c r="N976" s="463"/>
      <c r="O976" s="177"/>
      <c r="P976" s="178"/>
      <c r="Q976" s="178"/>
      <c r="R976" s="178"/>
      <c r="S976" s="178"/>
      <c r="T976" s="178"/>
      <c r="U976" s="178"/>
      <c r="V976" s="178"/>
      <c r="W976" s="178"/>
      <c r="X976" s="178"/>
      <c r="Y976" s="202"/>
      <c r="Z976" s="202"/>
      <c r="AA976" s="202"/>
      <c r="AB976" s="202"/>
      <c r="AC976" s="202"/>
      <c r="AD976" s="202"/>
      <c r="AE976" s="202"/>
      <c r="AF976" s="203"/>
      <c r="AG976" s="133"/>
      <c r="AH976" s="100"/>
      <c r="AL976" s="51"/>
      <c r="AM976" s="53"/>
    </row>
    <row r="977" spans="1:39" ht="12.75" customHeight="1">
      <c r="A977" s="629"/>
      <c r="B977" s="630"/>
      <c r="C977" s="626" t="s">
        <v>1027</v>
      </c>
      <c r="D977" s="626"/>
      <c r="E977" s="433">
        <f>SUM(I977:K977)</f>
        <v>56768.048520000004</v>
      </c>
      <c r="F977" s="434"/>
      <c r="G977" s="435"/>
      <c r="H977" s="403">
        <f>H990+H998+H1006</f>
        <v>2100</v>
      </c>
      <c r="I977" s="404">
        <f>I990+I998+I1006+I1010+I1014+I1018</f>
        <v>54051.48596</v>
      </c>
      <c r="J977" s="404">
        <f>J990+J998+J1006+J1010+J1014+J1018</f>
        <v>1358.28128</v>
      </c>
      <c r="K977" s="404">
        <f>K990+K998+K1006+K1010+K1014+K1018</f>
        <v>1358.28128</v>
      </c>
      <c r="L977" s="404">
        <f>L990+L998+L1006+L1010+L1014+L1018</f>
        <v>53937.50821</v>
      </c>
      <c r="M977" s="404">
        <f>M990+M998+M1006+M1010+M1014+M1018</f>
        <v>50190.01043</v>
      </c>
      <c r="N977" s="463"/>
      <c r="O977" s="177"/>
      <c r="P977" s="178"/>
      <c r="Q977" s="178"/>
      <c r="R977" s="178"/>
      <c r="S977" s="178"/>
      <c r="T977" s="178"/>
      <c r="U977" s="178"/>
      <c r="V977" s="178"/>
      <c r="W977" s="178"/>
      <c r="X977" s="178"/>
      <c r="Y977" s="202"/>
      <c r="Z977" s="202"/>
      <c r="AA977" s="202"/>
      <c r="AB977" s="202"/>
      <c r="AC977" s="202"/>
      <c r="AD977" s="202"/>
      <c r="AE977" s="202"/>
      <c r="AF977" s="203"/>
      <c r="AG977" s="133"/>
      <c r="AH977" s="100"/>
      <c r="AL977" s="51"/>
      <c r="AM977" s="53">
        <f t="shared" si="108"/>
        <v>92.85593085663247</v>
      </c>
    </row>
    <row r="978" spans="1:39" ht="12.75" customHeight="1" hidden="1">
      <c r="A978" s="629"/>
      <c r="B978" s="630"/>
      <c r="C978" s="626" t="s">
        <v>30</v>
      </c>
      <c r="D978" s="626"/>
      <c r="E978" s="433">
        <f>SUM(I978:K978)</f>
        <v>0</v>
      </c>
      <c r="F978" s="434"/>
      <c r="G978" s="435"/>
      <c r="H978" s="403"/>
      <c r="I978" s="404">
        <f>I991+I999+I1007</f>
        <v>0</v>
      </c>
      <c r="J978" s="404">
        <f>J991+J999+J1007</f>
        <v>0</v>
      </c>
      <c r="K978" s="404">
        <f>K991+K999+K1007</f>
        <v>0</v>
      </c>
      <c r="L978" s="404">
        <f>L991+L999+L1007</f>
        <v>0</v>
      </c>
      <c r="M978" s="404">
        <f>M991+M999+M1007</f>
        <v>0</v>
      </c>
      <c r="N978" s="463"/>
      <c r="O978" s="177"/>
      <c r="P978" s="178"/>
      <c r="Q978" s="178"/>
      <c r="R978" s="178"/>
      <c r="S978" s="178"/>
      <c r="T978" s="178"/>
      <c r="U978" s="178"/>
      <c r="V978" s="178"/>
      <c r="W978" s="178"/>
      <c r="X978" s="178"/>
      <c r="Y978" s="202"/>
      <c r="Z978" s="202"/>
      <c r="AA978" s="202"/>
      <c r="AB978" s="202"/>
      <c r="AC978" s="202"/>
      <c r="AD978" s="202"/>
      <c r="AE978" s="202"/>
      <c r="AF978" s="203"/>
      <c r="AG978" s="133"/>
      <c r="AH978" s="100"/>
      <c r="AL978" s="51"/>
      <c r="AM978" s="53" t="e">
        <f t="shared" si="108"/>
        <v>#DIV/0!</v>
      </c>
    </row>
    <row r="979" spans="1:39" ht="12.75" customHeight="1" hidden="1">
      <c r="A979" s="629"/>
      <c r="B979" s="630"/>
      <c r="C979" s="626" t="s">
        <v>39</v>
      </c>
      <c r="D979" s="626"/>
      <c r="E979" s="433" t="e">
        <f>SUM(I979:K979)</f>
        <v>#REF!</v>
      </c>
      <c r="F979" s="434"/>
      <c r="G979" s="435"/>
      <c r="H979" s="403"/>
      <c r="I979" s="404" t="e">
        <f>I992+I1000+#REF!</f>
        <v>#REF!</v>
      </c>
      <c r="J979" s="404"/>
      <c r="K979" s="404"/>
      <c r="L979" s="404"/>
      <c r="M979" s="404"/>
      <c r="N979" s="463"/>
      <c r="O979" s="177"/>
      <c r="P979" s="178"/>
      <c r="Q979" s="178"/>
      <c r="R979" s="178"/>
      <c r="S979" s="178"/>
      <c r="T979" s="178"/>
      <c r="U979" s="178"/>
      <c r="V979" s="178"/>
      <c r="W979" s="178"/>
      <c r="X979" s="178"/>
      <c r="Y979" s="202"/>
      <c r="Z979" s="202"/>
      <c r="AA979" s="202"/>
      <c r="AB979" s="202"/>
      <c r="AC979" s="202"/>
      <c r="AD979" s="202"/>
      <c r="AE979" s="202"/>
      <c r="AF979" s="203"/>
      <c r="AG979" s="133"/>
      <c r="AH979" s="100"/>
      <c r="AL979" s="51"/>
      <c r="AM979" s="53" t="e">
        <f t="shared" si="108"/>
        <v>#REF!</v>
      </c>
    </row>
    <row r="980" spans="1:39" ht="12.75" customHeight="1" hidden="1">
      <c r="A980" s="629"/>
      <c r="B980" s="630"/>
      <c r="C980" s="626" t="s">
        <v>40</v>
      </c>
      <c r="D980" s="626"/>
      <c r="E980" s="433" t="e">
        <f>SUM(I980:K980)</f>
        <v>#REF!</v>
      </c>
      <c r="F980" s="434"/>
      <c r="G980" s="435"/>
      <c r="H980" s="403"/>
      <c r="I980" s="404" t="e">
        <f>I993+I1001+#REF!</f>
        <v>#REF!</v>
      </c>
      <c r="J980" s="404"/>
      <c r="K980" s="404"/>
      <c r="L980" s="404"/>
      <c r="M980" s="404"/>
      <c r="N980" s="464"/>
      <c r="O980" s="183"/>
      <c r="P980" s="184"/>
      <c r="Q980" s="184"/>
      <c r="R980" s="184"/>
      <c r="S980" s="184"/>
      <c r="T980" s="184"/>
      <c r="U980" s="184"/>
      <c r="V980" s="184"/>
      <c r="W980" s="184"/>
      <c r="X980" s="184"/>
      <c r="Y980" s="204"/>
      <c r="Z980" s="204"/>
      <c r="AA980" s="204"/>
      <c r="AB980" s="204"/>
      <c r="AC980" s="204"/>
      <c r="AD980" s="204"/>
      <c r="AE980" s="204"/>
      <c r="AF980" s="205"/>
      <c r="AG980" s="133"/>
      <c r="AH980" s="100"/>
      <c r="AL980" s="51"/>
      <c r="AM980" s="53" t="e">
        <f t="shared" si="108"/>
        <v>#REF!</v>
      </c>
    </row>
    <row r="981" spans="1:39" ht="12.75" customHeight="1" hidden="1">
      <c r="A981" s="629"/>
      <c r="B981" s="630"/>
      <c r="C981" s="381"/>
      <c r="D981" s="448" t="s">
        <v>525</v>
      </c>
      <c r="E981" s="398"/>
      <c r="F981" s="399"/>
      <c r="G981" s="172"/>
      <c r="H981" s="400"/>
      <c r="I981" s="401" t="s">
        <v>34</v>
      </c>
      <c r="J981" s="401"/>
      <c r="K981" s="401"/>
      <c r="L981" s="401" t="s">
        <v>34</v>
      </c>
      <c r="M981" s="401" t="s">
        <v>34</v>
      </c>
      <c r="N981" s="452" t="s">
        <v>34</v>
      </c>
      <c r="O981" s="206"/>
      <c r="P981" s="207"/>
      <c r="Q981" s="207"/>
      <c r="R981" s="207"/>
      <c r="S981" s="207"/>
      <c r="T981" s="207"/>
      <c r="U981" s="207"/>
      <c r="V981" s="207"/>
      <c r="W981" s="207"/>
      <c r="X981" s="207"/>
      <c r="Y981" s="228"/>
      <c r="Z981" s="228"/>
      <c r="AA981" s="228"/>
      <c r="AB981" s="228"/>
      <c r="AC981" s="228"/>
      <c r="AD981" s="228"/>
      <c r="AE981" s="228"/>
      <c r="AF981" s="229"/>
      <c r="AG981" s="133"/>
      <c r="AH981" s="100"/>
      <c r="AL981" s="51"/>
      <c r="AM981" s="53" t="e">
        <f t="shared" si="108"/>
        <v>#VALUE!</v>
      </c>
    </row>
    <row r="982" spans="1:39" ht="12.75" customHeight="1" hidden="1">
      <c r="A982" s="629"/>
      <c r="B982" s="630"/>
      <c r="C982" s="381"/>
      <c r="D982" s="472" t="s">
        <v>526</v>
      </c>
      <c r="E982" s="398"/>
      <c r="F982" s="399"/>
      <c r="G982" s="172"/>
      <c r="H982" s="400"/>
      <c r="I982" s="401" t="s">
        <v>34</v>
      </c>
      <c r="J982" s="401"/>
      <c r="K982" s="401"/>
      <c r="L982" s="401" t="s">
        <v>34</v>
      </c>
      <c r="M982" s="401" t="s">
        <v>34</v>
      </c>
      <c r="N982" s="452" t="s">
        <v>34</v>
      </c>
      <c r="O982" s="206"/>
      <c r="P982" s="207"/>
      <c r="Q982" s="207"/>
      <c r="R982" s="207"/>
      <c r="S982" s="207"/>
      <c r="T982" s="207"/>
      <c r="U982" s="207"/>
      <c r="V982" s="207"/>
      <c r="W982" s="207"/>
      <c r="X982" s="207"/>
      <c r="Y982" s="228"/>
      <c r="Z982" s="228"/>
      <c r="AA982" s="228"/>
      <c r="AB982" s="228"/>
      <c r="AC982" s="228"/>
      <c r="AD982" s="228"/>
      <c r="AE982" s="228"/>
      <c r="AF982" s="229"/>
      <c r="AG982" s="133"/>
      <c r="AH982" s="100"/>
      <c r="AL982" s="51"/>
      <c r="AM982" s="53" t="e">
        <f t="shared" si="108"/>
        <v>#VALUE!</v>
      </c>
    </row>
    <row r="983" spans="1:39" ht="12.75" customHeight="1">
      <c r="A983" s="629"/>
      <c r="B983" s="630"/>
      <c r="C983" s="626" t="s">
        <v>1028</v>
      </c>
      <c r="D983" s="626"/>
      <c r="E983" s="398"/>
      <c r="F983" s="399"/>
      <c r="G983" s="172"/>
      <c r="H983" s="403">
        <v>0</v>
      </c>
      <c r="I983" s="404">
        <v>0</v>
      </c>
      <c r="J983" s="404"/>
      <c r="K983" s="404"/>
      <c r="L983" s="404">
        <v>0</v>
      </c>
      <c r="M983" s="404">
        <v>0</v>
      </c>
      <c r="N983" s="453"/>
      <c r="O983" s="206"/>
      <c r="P983" s="207"/>
      <c r="Q983" s="207"/>
      <c r="R983" s="207"/>
      <c r="S983" s="207"/>
      <c r="T983" s="207"/>
      <c r="U983" s="207"/>
      <c r="V983" s="207"/>
      <c r="W983" s="207"/>
      <c r="X983" s="207"/>
      <c r="Y983" s="228"/>
      <c r="Z983" s="228"/>
      <c r="AA983" s="228"/>
      <c r="AB983" s="228"/>
      <c r="AC983" s="228"/>
      <c r="AD983" s="228"/>
      <c r="AE983" s="228"/>
      <c r="AF983" s="229"/>
      <c r="AG983" s="133"/>
      <c r="AH983" s="100"/>
      <c r="AL983" s="51"/>
      <c r="AM983" s="53"/>
    </row>
    <row r="984" spans="1:39" ht="21.75" customHeight="1">
      <c r="A984" s="629"/>
      <c r="B984" s="630"/>
      <c r="C984" s="626" t="s">
        <v>1029</v>
      </c>
      <c r="D984" s="626"/>
      <c r="E984" s="398"/>
      <c r="F984" s="399"/>
      <c r="G984" s="172"/>
      <c r="H984" s="403">
        <v>0</v>
      </c>
      <c r="I984" s="404">
        <v>0</v>
      </c>
      <c r="J984" s="404"/>
      <c r="K984" s="404"/>
      <c r="L984" s="404">
        <v>0</v>
      </c>
      <c r="M984" s="404">
        <v>0</v>
      </c>
      <c r="N984" s="453"/>
      <c r="O984" s="206"/>
      <c r="P984" s="207"/>
      <c r="Q984" s="207"/>
      <c r="R984" s="207"/>
      <c r="S984" s="207"/>
      <c r="T984" s="207"/>
      <c r="U984" s="207"/>
      <c r="V984" s="207"/>
      <c r="W984" s="207"/>
      <c r="X984" s="207"/>
      <c r="Y984" s="228"/>
      <c r="Z984" s="228"/>
      <c r="AA984" s="228"/>
      <c r="AB984" s="228"/>
      <c r="AC984" s="228"/>
      <c r="AD984" s="228"/>
      <c r="AE984" s="228"/>
      <c r="AF984" s="229"/>
      <c r="AG984" s="133"/>
      <c r="AH984" s="100"/>
      <c r="AL984" s="51"/>
      <c r="AM984" s="53"/>
    </row>
    <row r="985" spans="1:39" ht="12.75" customHeight="1">
      <c r="A985" s="629"/>
      <c r="B985" s="630"/>
      <c r="C985" s="626" t="s">
        <v>1030</v>
      </c>
      <c r="D985" s="626"/>
      <c r="E985" s="398"/>
      <c r="F985" s="399"/>
      <c r="G985" s="172"/>
      <c r="H985" s="403">
        <v>0</v>
      </c>
      <c r="I985" s="404">
        <v>0</v>
      </c>
      <c r="J985" s="404"/>
      <c r="K985" s="404"/>
      <c r="L985" s="404">
        <v>0</v>
      </c>
      <c r="M985" s="404">
        <v>0</v>
      </c>
      <c r="N985" s="453"/>
      <c r="O985" s="206"/>
      <c r="P985" s="207"/>
      <c r="Q985" s="207"/>
      <c r="R985" s="207"/>
      <c r="S985" s="207"/>
      <c r="T985" s="207"/>
      <c r="U985" s="207"/>
      <c r="V985" s="207"/>
      <c r="W985" s="207"/>
      <c r="X985" s="207"/>
      <c r="Y985" s="228"/>
      <c r="Z985" s="228"/>
      <c r="AA985" s="228"/>
      <c r="AB985" s="228"/>
      <c r="AC985" s="228"/>
      <c r="AD985" s="228"/>
      <c r="AE985" s="228"/>
      <c r="AF985" s="229"/>
      <c r="AG985" s="133"/>
      <c r="AH985" s="100"/>
      <c r="AL985" s="51"/>
      <c r="AM985" s="53"/>
    </row>
    <row r="986" spans="1:39" ht="12.75" customHeight="1">
      <c r="A986" s="629"/>
      <c r="B986" s="630"/>
      <c r="C986" s="626" t="s">
        <v>1031</v>
      </c>
      <c r="D986" s="626"/>
      <c r="E986" s="398"/>
      <c r="F986" s="399"/>
      <c r="G986" s="172"/>
      <c r="H986" s="403">
        <v>0</v>
      </c>
      <c r="I986" s="404">
        <v>0</v>
      </c>
      <c r="J986" s="404"/>
      <c r="K986" s="404"/>
      <c r="L986" s="404">
        <v>0</v>
      </c>
      <c r="M986" s="404">
        <v>0</v>
      </c>
      <c r="N986" s="453"/>
      <c r="O986" s="206"/>
      <c r="P986" s="207"/>
      <c r="Q986" s="207"/>
      <c r="R986" s="207"/>
      <c r="S986" s="207"/>
      <c r="T986" s="207"/>
      <c r="U986" s="207"/>
      <c r="V986" s="207"/>
      <c r="W986" s="207"/>
      <c r="X986" s="207"/>
      <c r="Y986" s="228"/>
      <c r="Z986" s="228"/>
      <c r="AA986" s="228"/>
      <c r="AB986" s="228"/>
      <c r="AC986" s="228"/>
      <c r="AD986" s="228"/>
      <c r="AE986" s="228"/>
      <c r="AF986" s="229"/>
      <c r="AG986" s="133"/>
      <c r="AH986" s="100"/>
      <c r="AL986" s="51"/>
      <c r="AM986" s="53"/>
    </row>
    <row r="987" spans="1:39" ht="18" customHeight="1">
      <c r="A987" s="629"/>
      <c r="B987" s="631" t="s">
        <v>528</v>
      </c>
      <c r="C987" s="624" t="s">
        <v>1025</v>
      </c>
      <c r="D987" s="624"/>
      <c r="E987" s="398">
        <f aca="true" t="shared" si="115" ref="E987:M987">SUM(E988:E993)</f>
        <v>9645.540829999998</v>
      </c>
      <c r="F987" s="399"/>
      <c r="G987" s="172"/>
      <c r="H987" s="400">
        <f>H990</f>
        <v>500</v>
      </c>
      <c r="I987" s="401">
        <f t="shared" si="115"/>
        <v>6928.97827</v>
      </c>
      <c r="J987" s="401">
        <f t="shared" si="115"/>
        <v>1358.28128</v>
      </c>
      <c r="K987" s="401">
        <f t="shared" si="115"/>
        <v>1358.28128</v>
      </c>
      <c r="L987" s="401">
        <f t="shared" si="115"/>
        <v>6928.97827</v>
      </c>
      <c r="M987" s="401">
        <f t="shared" si="115"/>
        <v>6928.97827</v>
      </c>
      <c r="N987" s="634"/>
      <c r="O987" s="177"/>
      <c r="P987" s="178"/>
      <c r="Q987" s="178"/>
      <c r="R987" s="178"/>
      <c r="S987" s="178"/>
      <c r="T987" s="178"/>
      <c r="U987" s="178"/>
      <c r="V987" s="178"/>
      <c r="W987" s="178"/>
      <c r="X987" s="178"/>
      <c r="Y987" s="202"/>
      <c r="Z987" s="202"/>
      <c r="AA987" s="202"/>
      <c r="AB987" s="202"/>
      <c r="AC987" s="202"/>
      <c r="AD987" s="202"/>
      <c r="AE987" s="202"/>
      <c r="AF987" s="203"/>
      <c r="AG987" s="133"/>
      <c r="AH987" s="100"/>
      <c r="AL987" s="51"/>
      <c r="AM987" s="53"/>
    </row>
    <row r="988" spans="1:39" ht="12.75" customHeight="1" hidden="1">
      <c r="A988" s="629"/>
      <c r="B988" s="631"/>
      <c r="C988" s="624" t="s">
        <v>28</v>
      </c>
      <c r="D988" s="624"/>
      <c r="E988" s="398">
        <f>SUM(I988:K988)</f>
        <v>0</v>
      </c>
      <c r="F988" s="399"/>
      <c r="G988" s="172"/>
      <c r="H988" s="400"/>
      <c r="I988" s="401"/>
      <c r="J988" s="401"/>
      <c r="K988" s="401"/>
      <c r="L988" s="401"/>
      <c r="M988" s="401"/>
      <c r="N988" s="634"/>
      <c r="O988" s="177"/>
      <c r="P988" s="178"/>
      <c r="Q988" s="178"/>
      <c r="R988" s="178"/>
      <c r="S988" s="178"/>
      <c r="T988" s="178"/>
      <c r="U988" s="178"/>
      <c r="V988" s="178"/>
      <c r="W988" s="178"/>
      <c r="X988" s="178"/>
      <c r="Y988" s="202"/>
      <c r="Z988" s="202"/>
      <c r="AA988" s="202"/>
      <c r="AB988" s="202"/>
      <c r="AC988" s="202"/>
      <c r="AD988" s="202"/>
      <c r="AE988" s="202"/>
      <c r="AF988" s="203"/>
      <c r="AG988" s="133"/>
      <c r="AH988" s="100"/>
      <c r="AL988" s="51"/>
      <c r="AM988" s="53" t="e">
        <f t="shared" si="108"/>
        <v>#DIV/0!</v>
      </c>
    </row>
    <row r="989" spans="1:39" ht="12.75" customHeight="1">
      <c r="A989" s="629"/>
      <c r="B989" s="631"/>
      <c r="C989" s="624" t="s">
        <v>1026</v>
      </c>
      <c r="D989" s="624"/>
      <c r="E989" s="398"/>
      <c r="F989" s="399"/>
      <c r="G989" s="172"/>
      <c r="H989" s="400">
        <v>0</v>
      </c>
      <c r="I989" s="401">
        <v>0</v>
      </c>
      <c r="J989" s="401"/>
      <c r="K989" s="401"/>
      <c r="L989" s="401">
        <v>0</v>
      </c>
      <c r="M989" s="401">
        <v>0</v>
      </c>
      <c r="N989" s="634"/>
      <c r="O989" s="177"/>
      <c r="P989" s="178"/>
      <c r="Q989" s="178"/>
      <c r="R989" s="178"/>
      <c r="S989" s="178"/>
      <c r="T989" s="178"/>
      <c r="U989" s="178"/>
      <c r="V989" s="178"/>
      <c r="W989" s="178"/>
      <c r="X989" s="178"/>
      <c r="Y989" s="202"/>
      <c r="Z989" s="202"/>
      <c r="AA989" s="202"/>
      <c r="AB989" s="202"/>
      <c r="AC989" s="202"/>
      <c r="AD989" s="202"/>
      <c r="AE989" s="202"/>
      <c r="AF989" s="203"/>
      <c r="AG989" s="133"/>
      <c r="AH989" s="100"/>
      <c r="AL989" s="51"/>
      <c r="AM989" s="53"/>
    </row>
    <row r="990" spans="1:39" ht="12.75" customHeight="1">
      <c r="A990" s="629"/>
      <c r="B990" s="631"/>
      <c r="C990" s="624" t="s">
        <v>1027</v>
      </c>
      <c r="D990" s="624"/>
      <c r="E990" s="398">
        <f>SUM(I990:K990)</f>
        <v>9645.540829999998</v>
      </c>
      <c r="F990" s="399">
        <v>813</v>
      </c>
      <c r="G990" s="172" t="s">
        <v>1054</v>
      </c>
      <c r="H990" s="400">
        <v>500</v>
      </c>
      <c r="I990" s="401">
        <v>6928.97827</v>
      </c>
      <c r="J990" s="401">
        <v>1358.28128</v>
      </c>
      <c r="K990" s="401">
        <v>1358.28128</v>
      </c>
      <c r="L990" s="401">
        <f>I990</f>
        <v>6928.97827</v>
      </c>
      <c r="M990" s="401">
        <v>6928.97827</v>
      </c>
      <c r="N990" s="634"/>
      <c r="O990" s="177"/>
      <c r="P990" s="178"/>
      <c r="Q990" s="178"/>
      <c r="R990" s="178"/>
      <c r="S990" s="178"/>
      <c r="T990" s="178"/>
      <c r="U990" s="178"/>
      <c r="V990" s="178"/>
      <c r="W990" s="178"/>
      <c r="X990" s="178"/>
      <c r="Y990" s="202"/>
      <c r="Z990" s="202"/>
      <c r="AA990" s="202"/>
      <c r="AB990" s="202"/>
      <c r="AC990" s="202"/>
      <c r="AD990" s="202"/>
      <c r="AE990" s="202"/>
      <c r="AF990" s="203"/>
      <c r="AG990" s="133"/>
      <c r="AH990" s="100"/>
      <c r="AL990" s="51"/>
      <c r="AM990" s="53">
        <f t="shared" si="108"/>
        <v>100</v>
      </c>
    </row>
    <row r="991" spans="1:39" ht="12.75" customHeight="1" hidden="1">
      <c r="A991" s="629"/>
      <c r="B991" s="631"/>
      <c r="C991" s="624" t="s">
        <v>30</v>
      </c>
      <c r="D991" s="624"/>
      <c r="E991" s="398">
        <f>SUM(I991:K991)</f>
        <v>0</v>
      </c>
      <c r="F991" s="399"/>
      <c r="G991" s="172"/>
      <c r="H991" s="400"/>
      <c r="I991" s="401"/>
      <c r="J991" s="401"/>
      <c r="K991" s="401"/>
      <c r="L991" s="401"/>
      <c r="M991" s="401"/>
      <c r="N991" s="634"/>
      <c r="O991" s="177"/>
      <c r="P991" s="178"/>
      <c r="Q991" s="178"/>
      <c r="R991" s="178"/>
      <c r="S991" s="178"/>
      <c r="T991" s="178"/>
      <c r="U991" s="178"/>
      <c r="V991" s="178"/>
      <c r="W991" s="178"/>
      <c r="X991" s="178"/>
      <c r="Y991" s="202"/>
      <c r="Z991" s="202"/>
      <c r="AA991" s="202"/>
      <c r="AB991" s="202"/>
      <c r="AC991" s="202"/>
      <c r="AD991" s="202"/>
      <c r="AE991" s="202"/>
      <c r="AF991" s="203"/>
      <c r="AG991" s="133"/>
      <c r="AH991" s="100"/>
      <c r="AL991" s="51"/>
      <c r="AM991" s="53" t="e">
        <f t="shared" si="108"/>
        <v>#DIV/0!</v>
      </c>
    </row>
    <row r="992" spans="1:39" ht="12.75" customHeight="1" hidden="1">
      <c r="A992" s="629"/>
      <c r="B992" s="631"/>
      <c r="C992" s="624" t="s">
        <v>39</v>
      </c>
      <c r="D992" s="624"/>
      <c r="E992" s="398">
        <f>SUM(I992:K992)</f>
        <v>0</v>
      </c>
      <c r="F992" s="399"/>
      <c r="G992" s="172"/>
      <c r="H992" s="400"/>
      <c r="I992" s="401"/>
      <c r="J992" s="401"/>
      <c r="K992" s="401"/>
      <c r="L992" s="401"/>
      <c r="M992" s="401"/>
      <c r="N992" s="417"/>
      <c r="O992" s="177"/>
      <c r="P992" s="178"/>
      <c r="Q992" s="178"/>
      <c r="R992" s="178"/>
      <c r="S992" s="178"/>
      <c r="T992" s="178"/>
      <c r="U992" s="178"/>
      <c r="V992" s="178"/>
      <c r="W992" s="178"/>
      <c r="X992" s="178"/>
      <c r="Y992" s="202"/>
      <c r="Z992" s="202"/>
      <c r="AA992" s="202"/>
      <c r="AB992" s="202"/>
      <c r="AC992" s="202"/>
      <c r="AD992" s="202"/>
      <c r="AE992" s="202"/>
      <c r="AF992" s="203"/>
      <c r="AG992" s="133"/>
      <c r="AH992" s="100"/>
      <c r="AL992" s="51"/>
      <c r="AM992" s="53" t="e">
        <f t="shared" si="108"/>
        <v>#DIV/0!</v>
      </c>
    </row>
    <row r="993" spans="1:39" ht="12.75" customHeight="1" hidden="1">
      <c r="A993" s="629"/>
      <c r="B993" s="631"/>
      <c r="C993" s="624" t="s">
        <v>40</v>
      </c>
      <c r="D993" s="624"/>
      <c r="E993" s="398">
        <f>SUM(I993:K993)</f>
        <v>0</v>
      </c>
      <c r="F993" s="399"/>
      <c r="G993" s="172"/>
      <c r="H993" s="400"/>
      <c r="I993" s="401"/>
      <c r="J993" s="401"/>
      <c r="K993" s="401"/>
      <c r="L993" s="401"/>
      <c r="M993" s="401"/>
      <c r="N993" s="418"/>
      <c r="O993" s="183"/>
      <c r="P993" s="184"/>
      <c r="Q993" s="184"/>
      <c r="R993" s="184"/>
      <c r="S993" s="184"/>
      <c r="T993" s="184"/>
      <c r="U993" s="184"/>
      <c r="V993" s="184"/>
      <c r="W993" s="184"/>
      <c r="X993" s="184"/>
      <c r="Y993" s="204"/>
      <c r="Z993" s="204"/>
      <c r="AA993" s="204"/>
      <c r="AB993" s="204"/>
      <c r="AC993" s="204"/>
      <c r="AD993" s="204"/>
      <c r="AE993" s="204"/>
      <c r="AF993" s="205"/>
      <c r="AG993" s="133"/>
      <c r="AH993" s="100"/>
      <c r="AL993" s="51"/>
      <c r="AM993" s="53" t="e">
        <f t="shared" si="108"/>
        <v>#DIV/0!</v>
      </c>
    </row>
    <row r="994" spans="1:39" ht="30" customHeight="1">
      <c r="A994" s="629"/>
      <c r="B994" s="631"/>
      <c r="C994" s="624" t="s">
        <v>1028</v>
      </c>
      <c r="D994" s="624"/>
      <c r="E994" s="398"/>
      <c r="F994" s="399"/>
      <c r="G994" s="172"/>
      <c r="H994" s="400">
        <v>0</v>
      </c>
      <c r="I994" s="401">
        <v>0</v>
      </c>
      <c r="J994" s="401"/>
      <c r="K994" s="401"/>
      <c r="L994" s="401">
        <v>0</v>
      </c>
      <c r="M994" s="401">
        <v>0</v>
      </c>
      <c r="N994" s="419"/>
      <c r="O994" s="473"/>
      <c r="P994" s="474"/>
      <c r="Q994" s="474"/>
      <c r="R994" s="474"/>
      <c r="S994" s="474"/>
      <c r="T994" s="474"/>
      <c r="U994" s="474"/>
      <c r="V994" s="474"/>
      <c r="W994" s="474"/>
      <c r="X994" s="474"/>
      <c r="Y994" s="475"/>
      <c r="Z994" s="475"/>
      <c r="AA994" s="475"/>
      <c r="AB994" s="475"/>
      <c r="AC994" s="475"/>
      <c r="AD994" s="475"/>
      <c r="AE994" s="475"/>
      <c r="AF994" s="476"/>
      <c r="AG994" s="148"/>
      <c r="AH994" s="100"/>
      <c r="AL994" s="51"/>
      <c r="AM994" s="53"/>
    </row>
    <row r="995" spans="1:39" ht="12" customHeight="1">
      <c r="A995" s="629"/>
      <c r="B995" s="631" t="s">
        <v>537</v>
      </c>
      <c r="C995" s="624" t="s">
        <v>1025</v>
      </c>
      <c r="D995" s="624"/>
      <c r="E995" s="398">
        <f aca="true" t="shared" si="116" ref="E995:M995">SUM(E996:E1001)</f>
        <v>1200</v>
      </c>
      <c r="F995" s="399"/>
      <c r="G995" s="172"/>
      <c r="H995" s="400">
        <f>H998</f>
        <v>1200</v>
      </c>
      <c r="I995" s="401">
        <f t="shared" si="116"/>
        <v>1200</v>
      </c>
      <c r="J995" s="401">
        <f t="shared" si="116"/>
        <v>0</v>
      </c>
      <c r="K995" s="401">
        <f t="shared" si="116"/>
        <v>0</v>
      </c>
      <c r="L995" s="401">
        <f t="shared" si="116"/>
        <v>1200</v>
      </c>
      <c r="M995" s="401">
        <f t="shared" si="116"/>
        <v>1200</v>
      </c>
      <c r="N995" s="634"/>
      <c r="O995" s="177"/>
      <c r="P995" s="178"/>
      <c r="Q995" s="178"/>
      <c r="R995" s="178"/>
      <c r="S995" s="178"/>
      <c r="T995" s="178"/>
      <c r="U995" s="178"/>
      <c r="V995" s="178"/>
      <c r="W995" s="178"/>
      <c r="X995" s="178"/>
      <c r="Y995" s="202"/>
      <c r="Z995" s="202"/>
      <c r="AA995" s="202"/>
      <c r="AB995" s="202"/>
      <c r="AC995" s="202"/>
      <c r="AD995" s="202"/>
      <c r="AE995" s="202"/>
      <c r="AF995" s="203"/>
      <c r="AG995" s="133"/>
      <c r="AH995" s="100"/>
      <c r="AL995" s="51"/>
      <c r="AM995" s="53"/>
    </row>
    <row r="996" spans="1:39" ht="12.75" customHeight="1" hidden="1">
      <c r="A996" s="629"/>
      <c r="B996" s="631"/>
      <c r="C996" s="624" t="s">
        <v>28</v>
      </c>
      <c r="D996" s="624"/>
      <c r="E996" s="398">
        <f>SUM(I996:K996)</f>
        <v>0</v>
      </c>
      <c r="F996" s="399"/>
      <c r="G996" s="172"/>
      <c r="H996" s="400"/>
      <c r="I996" s="401"/>
      <c r="J996" s="401"/>
      <c r="K996" s="401"/>
      <c r="L996" s="401"/>
      <c r="M996" s="401"/>
      <c r="N996" s="634"/>
      <c r="O996" s="177"/>
      <c r="P996" s="178"/>
      <c r="Q996" s="178"/>
      <c r="R996" s="178"/>
      <c r="S996" s="178"/>
      <c r="T996" s="178"/>
      <c r="U996" s="178"/>
      <c r="V996" s="178"/>
      <c r="W996" s="178"/>
      <c r="X996" s="178"/>
      <c r="Y996" s="202"/>
      <c r="Z996" s="202"/>
      <c r="AA996" s="202"/>
      <c r="AB996" s="202"/>
      <c r="AC996" s="202"/>
      <c r="AD996" s="202"/>
      <c r="AE996" s="202"/>
      <c r="AF996" s="203"/>
      <c r="AG996" s="133"/>
      <c r="AH996" s="100"/>
      <c r="AL996" s="51"/>
      <c r="AM996" s="53" t="e">
        <f aca="true" t="shared" si="117" ref="AM996:AM1002">(M996/I996)*100</f>
        <v>#DIV/0!</v>
      </c>
    </row>
    <row r="997" spans="1:39" ht="12.75" customHeight="1">
      <c r="A997" s="629"/>
      <c r="B997" s="631"/>
      <c r="C997" s="624" t="s">
        <v>1026</v>
      </c>
      <c r="D997" s="624"/>
      <c r="E997" s="398"/>
      <c r="F997" s="399"/>
      <c r="G997" s="172"/>
      <c r="H997" s="400">
        <v>0</v>
      </c>
      <c r="I997" s="401">
        <v>0</v>
      </c>
      <c r="J997" s="401"/>
      <c r="K997" s="401"/>
      <c r="L997" s="401">
        <v>0</v>
      </c>
      <c r="M997" s="401">
        <v>0</v>
      </c>
      <c r="N997" s="634"/>
      <c r="O997" s="177"/>
      <c r="P997" s="178"/>
      <c r="Q997" s="178"/>
      <c r="R997" s="178"/>
      <c r="S997" s="178"/>
      <c r="T997" s="178"/>
      <c r="U997" s="178"/>
      <c r="V997" s="178"/>
      <c r="W997" s="178"/>
      <c r="X997" s="178"/>
      <c r="Y997" s="202"/>
      <c r="Z997" s="202"/>
      <c r="AA997" s="202"/>
      <c r="AB997" s="202"/>
      <c r="AC997" s="202"/>
      <c r="AD997" s="202"/>
      <c r="AE997" s="202"/>
      <c r="AF997" s="203"/>
      <c r="AG997" s="133"/>
      <c r="AH997" s="100"/>
      <c r="AL997" s="51"/>
      <c r="AM997" s="53"/>
    </row>
    <row r="998" spans="1:39" ht="12.75" customHeight="1">
      <c r="A998" s="629"/>
      <c r="B998" s="631"/>
      <c r="C998" s="624" t="s">
        <v>1027</v>
      </c>
      <c r="D998" s="624"/>
      <c r="E998" s="398">
        <f>SUM(I998:K998)</f>
        <v>1200</v>
      </c>
      <c r="F998" s="399">
        <v>813</v>
      </c>
      <c r="G998" s="172" t="s">
        <v>1054</v>
      </c>
      <c r="H998" s="400">
        <v>1200</v>
      </c>
      <c r="I998" s="401">
        <v>1200</v>
      </c>
      <c r="J998" s="401"/>
      <c r="K998" s="401"/>
      <c r="L998" s="401">
        <v>1200</v>
      </c>
      <c r="M998" s="401">
        <v>1200</v>
      </c>
      <c r="N998" s="634"/>
      <c r="O998" s="177"/>
      <c r="P998" s="178"/>
      <c r="Q998" s="178"/>
      <c r="R998" s="178"/>
      <c r="S998" s="178"/>
      <c r="T998" s="178"/>
      <c r="U998" s="178"/>
      <c r="V998" s="178"/>
      <c r="W998" s="178"/>
      <c r="X998" s="178"/>
      <c r="Y998" s="202"/>
      <c r="Z998" s="202"/>
      <c r="AA998" s="202"/>
      <c r="AB998" s="202"/>
      <c r="AC998" s="202"/>
      <c r="AD998" s="202"/>
      <c r="AE998" s="202"/>
      <c r="AF998" s="203"/>
      <c r="AG998" s="133"/>
      <c r="AH998" s="100"/>
      <c r="AL998" s="51"/>
      <c r="AM998" s="53">
        <f t="shared" si="117"/>
        <v>100</v>
      </c>
    </row>
    <row r="999" spans="1:39" ht="12.75" customHeight="1" hidden="1">
      <c r="A999" s="629"/>
      <c r="B999" s="631"/>
      <c r="C999" s="624" t="s">
        <v>30</v>
      </c>
      <c r="D999" s="624"/>
      <c r="E999" s="398">
        <f>SUM(I999:K999)</f>
        <v>0</v>
      </c>
      <c r="F999" s="399"/>
      <c r="G999" s="172"/>
      <c r="H999" s="400"/>
      <c r="I999" s="401"/>
      <c r="J999" s="401"/>
      <c r="K999" s="401"/>
      <c r="L999" s="401"/>
      <c r="M999" s="401"/>
      <c r="N999" s="634"/>
      <c r="O999" s="177"/>
      <c r="P999" s="178"/>
      <c r="Q999" s="178"/>
      <c r="R999" s="178"/>
      <c r="S999" s="178"/>
      <c r="T999" s="178"/>
      <c r="U999" s="178"/>
      <c r="V999" s="178"/>
      <c r="W999" s="178"/>
      <c r="X999" s="178"/>
      <c r="Y999" s="202"/>
      <c r="Z999" s="202"/>
      <c r="AA999" s="202"/>
      <c r="AB999" s="202"/>
      <c r="AC999" s="202"/>
      <c r="AD999" s="202"/>
      <c r="AE999" s="202"/>
      <c r="AF999" s="203"/>
      <c r="AG999" s="133"/>
      <c r="AH999" s="100"/>
      <c r="AL999" s="51"/>
      <c r="AM999" s="53" t="e">
        <f t="shared" si="117"/>
        <v>#DIV/0!</v>
      </c>
    </row>
    <row r="1000" spans="1:39" ht="12.75" customHeight="1" hidden="1">
      <c r="A1000" s="629"/>
      <c r="B1000" s="631"/>
      <c r="C1000" s="624" t="s">
        <v>39</v>
      </c>
      <c r="D1000" s="624"/>
      <c r="E1000" s="398">
        <f>SUM(I1000:K1000)</f>
        <v>0</v>
      </c>
      <c r="F1000" s="399"/>
      <c r="G1000" s="172"/>
      <c r="H1000" s="400"/>
      <c r="I1000" s="401"/>
      <c r="J1000" s="401"/>
      <c r="K1000" s="401"/>
      <c r="L1000" s="401"/>
      <c r="M1000" s="401"/>
      <c r="N1000" s="417"/>
      <c r="O1000" s="177"/>
      <c r="P1000" s="178"/>
      <c r="Q1000" s="178"/>
      <c r="R1000" s="178"/>
      <c r="S1000" s="178"/>
      <c r="T1000" s="178"/>
      <c r="U1000" s="178"/>
      <c r="V1000" s="178"/>
      <c r="W1000" s="178"/>
      <c r="X1000" s="178"/>
      <c r="Y1000" s="202"/>
      <c r="Z1000" s="202"/>
      <c r="AA1000" s="202"/>
      <c r="AB1000" s="202"/>
      <c r="AC1000" s="202"/>
      <c r="AD1000" s="202"/>
      <c r="AE1000" s="202"/>
      <c r="AF1000" s="203"/>
      <c r="AG1000" s="133"/>
      <c r="AH1000" s="100"/>
      <c r="AL1000" s="51"/>
      <c r="AM1000" s="53" t="e">
        <f t="shared" si="117"/>
        <v>#DIV/0!</v>
      </c>
    </row>
    <row r="1001" spans="1:39" ht="12.75" customHeight="1" hidden="1">
      <c r="A1001" s="629"/>
      <c r="B1001" s="631"/>
      <c r="C1001" s="624" t="s">
        <v>40</v>
      </c>
      <c r="D1001" s="624"/>
      <c r="E1001" s="398">
        <f>SUM(I1001:K1001)</f>
        <v>0</v>
      </c>
      <c r="F1001" s="399"/>
      <c r="G1001" s="172"/>
      <c r="H1001" s="400"/>
      <c r="I1001" s="401"/>
      <c r="J1001" s="401"/>
      <c r="K1001" s="401"/>
      <c r="L1001" s="401"/>
      <c r="M1001" s="401"/>
      <c r="N1001" s="418"/>
      <c r="O1001" s="183"/>
      <c r="P1001" s="184"/>
      <c r="Q1001" s="184"/>
      <c r="R1001" s="184"/>
      <c r="S1001" s="184"/>
      <c r="T1001" s="184"/>
      <c r="U1001" s="184"/>
      <c r="V1001" s="184"/>
      <c r="W1001" s="184"/>
      <c r="X1001" s="184"/>
      <c r="Y1001" s="204"/>
      <c r="Z1001" s="204"/>
      <c r="AA1001" s="204"/>
      <c r="AB1001" s="204"/>
      <c r="AC1001" s="204"/>
      <c r="AD1001" s="204"/>
      <c r="AE1001" s="204"/>
      <c r="AF1001" s="205"/>
      <c r="AG1001" s="133"/>
      <c r="AH1001" s="100"/>
      <c r="AL1001" s="51"/>
      <c r="AM1001" s="53" t="e">
        <f t="shared" si="117"/>
        <v>#DIV/0!</v>
      </c>
    </row>
    <row r="1002" spans="1:39" ht="12.75" customHeight="1" hidden="1">
      <c r="A1002" s="629"/>
      <c r="B1002" s="631"/>
      <c r="C1002" s="406"/>
      <c r="D1002" s="448" t="s">
        <v>538</v>
      </c>
      <c r="E1002" s="398"/>
      <c r="F1002" s="399"/>
      <c r="G1002" s="172"/>
      <c r="H1002" s="400"/>
      <c r="I1002" s="401" t="s">
        <v>34</v>
      </c>
      <c r="J1002" s="401"/>
      <c r="K1002" s="401"/>
      <c r="L1002" s="401"/>
      <c r="M1002" s="401"/>
      <c r="N1002" s="452" t="s">
        <v>34</v>
      </c>
      <c r="O1002" s="206"/>
      <c r="P1002" s="207"/>
      <c r="Q1002" s="207"/>
      <c r="R1002" s="207"/>
      <c r="S1002" s="207"/>
      <c r="T1002" s="207"/>
      <c r="U1002" s="207"/>
      <c r="V1002" s="207"/>
      <c r="W1002" s="207"/>
      <c r="X1002" s="207"/>
      <c r="Y1002" s="228"/>
      <c r="Z1002" s="228"/>
      <c r="AA1002" s="228"/>
      <c r="AB1002" s="228"/>
      <c r="AC1002" s="228"/>
      <c r="AD1002" s="228"/>
      <c r="AE1002" s="228"/>
      <c r="AF1002" s="229"/>
      <c r="AG1002" s="133"/>
      <c r="AH1002" s="100"/>
      <c r="AL1002" s="51"/>
      <c r="AM1002" s="53" t="e">
        <f t="shared" si="117"/>
        <v>#VALUE!</v>
      </c>
    </row>
    <row r="1003" spans="1:39" ht="24" customHeight="1">
      <c r="A1003" s="629"/>
      <c r="B1003" s="631"/>
      <c r="C1003" s="624" t="s">
        <v>1028</v>
      </c>
      <c r="D1003" s="624"/>
      <c r="E1003" s="398"/>
      <c r="F1003" s="399"/>
      <c r="G1003" s="172"/>
      <c r="H1003" s="400">
        <v>0</v>
      </c>
      <c r="I1003" s="401">
        <v>0</v>
      </c>
      <c r="J1003" s="401"/>
      <c r="K1003" s="401"/>
      <c r="L1003" s="401">
        <v>0</v>
      </c>
      <c r="M1003" s="401">
        <v>0</v>
      </c>
      <c r="N1003" s="453"/>
      <c r="O1003" s="206"/>
      <c r="P1003" s="207"/>
      <c r="Q1003" s="207"/>
      <c r="R1003" s="207"/>
      <c r="S1003" s="207"/>
      <c r="T1003" s="207"/>
      <c r="U1003" s="207"/>
      <c r="V1003" s="207"/>
      <c r="W1003" s="207"/>
      <c r="X1003" s="207"/>
      <c r="Y1003" s="228"/>
      <c r="Z1003" s="228"/>
      <c r="AA1003" s="228"/>
      <c r="AB1003" s="228"/>
      <c r="AC1003" s="228"/>
      <c r="AD1003" s="228"/>
      <c r="AE1003" s="228"/>
      <c r="AF1003" s="229"/>
      <c r="AG1003" s="133"/>
      <c r="AH1003" s="100"/>
      <c r="AL1003" s="51"/>
      <c r="AM1003" s="53"/>
    </row>
    <row r="1004" spans="1:39" ht="10.5" customHeight="1">
      <c r="A1004" s="629"/>
      <c r="B1004" s="631" t="s">
        <v>540</v>
      </c>
      <c r="C1004" s="624" t="s">
        <v>1025</v>
      </c>
      <c r="D1004" s="624"/>
      <c r="E1004" s="398">
        <f>SUM(E1005:E1007)</f>
        <v>400</v>
      </c>
      <c r="F1004" s="399"/>
      <c r="G1004" s="172"/>
      <c r="H1004" s="400">
        <f>H1006</f>
        <v>400</v>
      </c>
      <c r="I1004" s="401">
        <f>SUM(I1005:I1007)</f>
        <v>400</v>
      </c>
      <c r="J1004" s="401">
        <f>SUM(J1005:J1007)</f>
        <v>0</v>
      </c>
      <c r="K1004" s="401">
        <f>SUM(K1005:K1007)</f>
        <v>0</v>
      </c>
      <c r="L1004" s="401">
        <f>SUM(L1005:L1007)</f>
        <v>286.02225</v>
      </c>
      <c r="M1004" s="401">
        <f>SUM(M1005:M1007)</f>
        <v>286.02225</v>
      </c>
      <c r="N1004" s="634"/>
      <c r="O1004" s="177"/>
      <c r="P1004" s="178"/>
      <c r="Q1004" s="178"/>
      <c r="R1004" s="178"/>
      <c r="S1004" s="178"/>
      <c r="T1004" s="178"/>
      <c r="U1004" s="178"/>
      <c r="V1004" s="178"/>
      <c r="W1004" s="178"/>
      <c r="X1004" s="178"/>
      <c r="Y1004" s="202"/>
      <c r="Z1004" s="202"/>
      <c r="AA1004" s="202"/>
      <c r="AB1004" s="202"/>
      <c r="AC1004" s="202"/>
      <c r="AD1004" s="202"/>
      <c r="AE1004" s="202"/>
      <c r="AF1004" s="203"/>
      <c r="AG1004" s="133"/>
      <c r="AH1004" s="100"/>
      <c r="AL1004" s="51"/>
      <c r="AM1004" s="53"/>
    </row>
    <row r="1005" spans="1:39" ht="12.75" customHeight="1">
      <c r="A1005" s="629"/>
      <c r="B1005" s="631"/>
      <c r="C1005" s="624" t="s">
        <v>1026</v>
      </c>
      <c r="D1005" s="624"/>
      <c r="E1005" s="398">
        <f>SUM(I1005:K1005)</f>
        <v>0</v>
      </c>
      <c r="F1005" s="399"/>
      <c r="G1005" s="172"/>
      <c r="H1005" s="400">
        <v>0</v>
      </c>
      <c r="I1005" s="401">
        <v>0</v>
      </c>
      <c r="J1005" s="401"/>
      <c r="K1005" s="401"/>
      <c r="L1005" s="401">
        <v>0</v>
      </c>
      <c r="M1005" s="401">
        <v>0</v>
      </c>
      <c r="N1005" s="634"/>
      <c r="O1005" s="177"/>
      <c r="P1005" s="178"/>
      <c r="Q1005" s="178"/>
      <c r="R1005" s="178"/>
      <c r="S1005" s="178"/>
      <c r="T1005" s="178"/>
      <c r="U1005" s="178"/>
      <c r="V1005" s="178"/>
      <c r="W1005" s="178"/>
      <c r="X1005" s="178"/>
      <c r="Y1005" s="202"/>
      <c r="Z1005" s="202"/>
      <c r="AA1005" s="202"/>
      <c r="AB1005" s="202"/>
      <c r="AC1005" s="202"/>
      <c r="AD1005" s="202"/>
      <c r="AE1005" s="202"/>
      <c r="AF1005" s="203"/>
      <c r="AG1005" s="133"/>
      <c r="AH1005" s="100"/>
      <c r="AL1005" s="51"/>
      <c r="AM1005" s="53"/>
    </row>
    <row r="1006" spans="1:39" ht="12.75" customHeight="1">
      <c r="A1006" s="629"/>
      <c r="B1006" s="631"/>
      <c r="C1006" s="624" t="s">
        <v>1027</v>
      </c>
      <c r="D1006" s="624"/>
      <c r="E1006" s="398">
        <f>SUM(I1006:K1006)</f>
        <v>400</v>
      </c>
      <c r="F1006" s="399">
        <v>813</v>
      </c>
      <c r="G1006" s="172" t="s">
        <v>1054</v>
      </c>
      <c r="H1006" s="400">
        <v>400</v>
      </c>
      <c r="I1006" s="401">
        <v>400</v>
      </c>
      <c r="J1006" s="401"/>
      <c r="K1006" s="401"/>
      <c r="L1006" s="401">
        <v>286.02225</v>
      </c>
      <c r="M1006" s="401">
        <v>286.02225</v>
      </c>
      <c r="N1006" s="634"/>
      <c r="O1006" s="177"/>
      <c r="P1006" s="178"/>
      <c r="Q1006" s="178"/>
      <c r="R1006" s="178"/>
      <c r="S1006" s="178"/>
      <c r="T1006" s="178"/>
      <c r="U1006" s="178"/>
      <c r="V1006" s="178"/>
      <c r="W1006" s="178"/>
      <c r="X1006" s="178"/>
      <c r="Y1006" s="202"/>
      <c r="Z1006" s="202"/>
      <c r="AA1006" s="202"/>
      <c r="AB1006" s="202"/>
      <c r="AC1006" s="202"/>
      <c r="AD1006" s="202"/>
      <c r="AE1006" s="202"/>
      <c r="AF1006" s="203"/>
      <c r="AG1006" s="133"/>
      <c r="AH1006" s="100"/>
      <c r="AL1006" s="51"/>
      <c r="AM1006" s="53">
        <f>(M1006/I1006)*100</f>
        <v>71.5055625</v>
      </c>
    </row>
    <row r="1007" spans="1:39" ht="30.75" customHeight="1">
      <c r="A1007" s="629"/>
      <c r="B1007" s="631"/>
      <c r="C1007" s="624" t="s">
        <v>1028</v>
      </c>
      <c r="D1007" s="624"/>
      <c r="E1007" s="398">
        <f>SUM(I1007:K1007)</f>
        <v>0</v>
      </c>
      <c r="F1007" s="399"/>
      <c r="G1007" s="172"/>
      <c r="H1007" s="400">
        <v>0</v>
      </c>
      <c r="I1007" s="401">
        <v>0</v>
      </c>
      <c r="J1007" s="401"/>
      <c r="K1007" s="401"/>
      <c r="L1007" s="401">
        <v>0</v>
      </c>
      <c r="M1007" s="401">
        <v>0</v>
      </c>
      <c r="N1007" s="634"/>
      <c r="O1007" s="177"/>
      <c r="P1007" s="178"/>
      <c r="Q1007" s="178"/>
      <c r="R1007" s="178"/>
      <c r="S1007" s="178"/>
      <c r="T1007" s="178"/>
      <c r="U1007" s="178"/>
      <c r="V1007" s="178"/>
      <c r="W1007" s="178"/>
      <c r="X1007" s="178"/>
      <c r="Y1007" s="202"/>
      <c r="Z1007" s="202"/>
      <c r="AA1007" s="202"/>
      <c r="AB1007" s="202"/>
      <c r="AC1007" s="202"/>
      <c r="AD1007" s="202"/>
      <c r="AE1007" s="202"/>
      <c r="AF1007" s="203"/>
      <c r="AG1007" s="133"/>
      <c r="AH1007" s="100"/>
      <c r="AL1007" s="51"/>
      <c r="AM1007" s="53"/>
    </row>
    <row r="1008" spans="1:39" ht="14.25" customHeight="1">
      <c r="A1008" s="629"/>
      <c r="B1008" s="631" t="s">
        <v>543</v>
      </c>
      <c r="C1008" s="624" t="s">
        <v>1025</v>
      </c>
      <c r="D1008" s="624"/>
      <c r="E1008" s="398">
        <f>SUM(E1009:E1011)</f>
        <v>34971.50769</v>
      </c>
      <c r="F1008" s="399"/>
      <c r="G1008" s="172"/>
      <c r="H1008" s="400">
        <v>0</v>
      </c>
      <c r="I1008" s="401">
        <f>SUM(I1009:I1011)</f>
        <v>34971.50769</v>
      </c>
      <c r="J1008" s="401">
        <f>SUM(J1009:J1011)</f>
        <v>0</v>
      </c>
      <c r="K1008" s="401">
        <f>SUM(K1009:K1011)</f>
        <v>0</v>
      </c>
      <c r="L1008" s="401">
        <f>SUM(L1009:L1011)</f>
        <v>34971.50769</v>
      </c>
      <c r="M1008" s="401">
        <f>SUM(M1009:M1011)</f>
        <v>31224.00991</v>
      </c>
      <c r="N1008" s="634"/>
      <c r="O1008" s="177"/>
      <c r="P1008" s="178"/>
      <c r="Q1008" s="178"/>
      <c r="R1008" s="178"/>
      <c r="S1008" s="178"/>
      <c r="T1008" s="178"/>
      <c r="U1008" s="178"/>
      <c r="V1008" s="178"/>
      <c r="W1008" s="178"/>
      <c r="X1008" s="178"/>
      <c r="Y1008" s="202"/>
      <c r="Z1008" s="202"/>
      <c r="AA1008" s="202"/>
      <c r="AB1008" s="202"/>
      <c r="AC1008" s="202"/>
      <c r="AD1008" s="202"/>
      <c r="AE1008" s="202"/>
      <c r="AF1008" s="203"/>
      <c r="AG1008" s="133"/>
      <c r="AH1008" s="100"/>
      <c r="AL1008" s="51"/>
      <c r="AM1008" s="53"/>
    </row>
    <row r="1009" spans="1:39" ht="12.75" customHeight="1">
      <c r="A1009" s="629"/>
      <c r="B1009" s="631"/>
      <c r="C1009" s="624" t="s">
        <v>1026</v>
      </c>
      <c r="D1009" s="624"/>
      <c r="E1009" s="398">
        <f>SUM(I1009:K1009)</f>
        <v>0</v>
      </c>
      <c r="F1009" s="399"/>
      <c r="G1009" s="172"/>
      <c r="H1009" s="400">
        <v>0</v>
      </c>
      <c r="I1009" s="401">
        <v>0</v>
      </c>
      <c r="J1009" s="401"/>
      <c r="K1009" s="401"/>
      <c r="L1009" s="401">
        <v>0</v>
      </c>
      <c r="M1009" s="401">
        <v>0</v>
      </c>
      <c r="N1009" s="634"/>
      <c r="O1009" s="177"/>
      <c r="P1009" s="178"/>
      <c r="Q1009" s="178"/>
      <c r="R1009" s="178"/>
      <c r="S1009" s="178"/>
      <c r="T1009" s="178"/>
      <c r="U1009" s="178"/>
      <c r="V1009" s="178"/>
      <c r="W1009" s="178"/>
      <c r="X1009" s="178"/>
      <c r="Y1009" s="202"/>
      <c r="Z1009" s="202"/>
      <c r="AA1009" s="202"/>
      <c r="AB1009" s="202"/>
      <c r="AC1009" s="202"/>
      <c r="AD1009" s="202"/>
      <c r="AE1009" s="202"/>
      <c r="AF1009" s="203"/>
      <c r="AG1009" s="133"/>
      <c r="AH1009" s="100"/>
      <c r="AL1009" s="51"/>
      <c r="AM1009" s="53"/>
    </row>
    <row r="1010" spans="1:39" ht="12.75" customHeight="1">
      <c r="A1010" s="629"/>
      <c r="B1010" s="631"/>
      <c r="C1010" s="624" t="s">
        <v>1027</v>
      </c>
      <c r="D1010" s="624"/>
      <c r="E1010" s="398">
        <f>SUM(I1010:K1010)</f>
        <v>34971.50769</v>
      </c>
      <c r="F1010" s="399">
        <v>813</v>
      </c>
      <c r="G1010" s="172" t="s">
        <v>1054</v>
      </c>
      <c r="H1010" s="400">
        <v>0</v>
      </c>
      <c r="I1010" s="401">
        <v>34971.50769</v>
      </c>
      <c r="J1010" s="401"/>
      <c r="K1010" s="401"/>
      <c r="L1010" s="401">
        <f>I1010</f>
        <v>34971.50769</v>
      </c>
      <c r="M1010" s="401">
        <v>31224.00991</v>
      </c>
      <c r="N1010" s="634"/>
      <c r="O1010" s="177"/>
      <c r="P1010" s="178"/>
      <c r="Q1010" s="178"/>
      <c r="R1010" s="178"/>
      <c r="S1010" s="178"/>
      <c r="T1010" s="178"/>
      <c r="U1010" s="178"/>
      <c r="V1010" s="178"/>
      <c r="W1010" s="178"/>
      <c r="X1010" s="178"/>
      <c r="Y1010" s="202"/>
      <c r="Z1010" s="202"/>
      <c r="AA1010" s="202"/>
      <c r="AB1010" s="202"/>
      <c r="AC1010" s="202"/>
      <c r="AD1010" s="202"/>
      <c r="AE1010" s="202"/>
      <c r="AF1010" s="203"/>
      <c r="AG1010" s="133"/>
      <c r="AH1010" s="100"/>
      <c r="AL1010" s="51"/>
      <c r="AM1010" s="53">
        <f>(M1010/I1010)*100</f>
        <v>89.28414006848328</v>
      </c>
    </row>
    <row r="1011" spans="1:39" ht="36" customHeight="1">
      <c r="A1011" s="629"/>
      <c r="B1011" s="631"/>
      <c r="C1011" s="624" t="s">
        <v>1028</v>
      </c>
      <c r="D1011" s="624"/>
      <c r="E1011" s="398">
        <f>SUM(I1011:K1011)</f>
        <v>0</v>
      </c>
      <c r="F1011" s="399"/>
      <c r="G1011" s="172"/>
      <c r="H1011" s="400">
        <v>0</v>
      </c>
      <c r="I1011" s="401">
        <v>0</v>
      </c>
      <c r="J1011" s="401"/>
      <c r="K1011" s="401"/>
      <c r="L1011" s="401">
        <v>0</v>
      </c>
      <c r="M1011" s="401">
        <v>0</v>
      </c>
      <c r="N1011" s="634"/>
      <c r="O1011" s="177"/>
      <c r="P1011" s="178"/>
      <c r="Q1011" s="178"/>
      <c r="R1011" s="178"/>
      <c r="S1011" s="178"/>
      <c r="T1011" s="178"/>
      <c r="U1011" s="178"/>
      <c r="V1011" s="178"/>
      <c r="W1011" s="178"/>
      <c r="X1011" s="178"/>
      <c r="Y1011" s="202"/>
      <c r="Z1011" s="202"/>
      <c r="AA1011" s="202"/>
      <c r="AB1011" s="202"/>
      <c r="AC1011" s="202"/>
      <c r="AD1011" s="202"/>
      <c r="AE1011" s="202"/>
      <c r="AF1011" s="203"/>
      <c r="AG1011" s="133"/>
      <c r="AH1011" s="100"/>
      <c r="AL1011" s="51"/>
      <c r="AM1011" s="53"/>
    </row>
    <row r="1012" spans="1:39" ht="14.25" customHeight="1">
      <c r="A1012" s="629"/>
      <c r="B1012" s="631" t="s">
        <v>546</v>
      </c>
      <c r="C1012" s="624" t="s">
        <v>1025</v>
      </c>
      <c r="D1012" s="624"/>
      <c r="E1012" s="398">
        <f>SUM(E1013:E1015)</f>
        <v>10551</v>
      </c>
      <c r="F1012" s="399"/>
      <c r="G1012" s="172"/>
      <c r="H1012" s="400">
        <v>0</v>
      </c>
      <c r="I1012" s="401">
        <f>SUM(I1013:I1015)</f>
        <v>10551</v>
      </c>
      <c r="J1012" s="401">
        <f>SUM(J1013:J1015)</f>
        <v>0</v>
      </c>
      <c r="K1012" s="401">
        <f>SUM(K1013:K1015)</f>
        <v>0</v>
      </c>
      <c r="L1012" s="401">
        <f>SUM(L1013:L1015)</f>
        <v>10551</v>
      </c>
      <c r="M1012" s="401">
        <f>SUM(M1013:M1015)</f>
        <v>10551</v>
      </c>
      <c r="N1012" s="634"/>
      <c r="O1012" s="177"/>
      <c r="P1012" s="178"/>
      <c r="Q1012" s="178"/>
      <c r="R1012" s="178"/>
      <c r="S1012" s="178"/>
      <c r="T1012" s="178"/>
      <c r="U1012" s="178"/>
      <c r="V1012" s="178"/>
      <c r="W1012" s="178"/>
      <c r="X1012" s="178"/>
      <c r="Y1012" s="202"/>
      <c r="Z1012" s="202"/>
      <c r="AA1012" s="202"/>
      <c r="AB1012" s="202"/>
      <c r="AC1012" s="202"/>
      <c r="AD1012" s="202"/>
      <c r="AE1012" s="202"/>
      <c r="AF1012" s="203"/>
      <c r="AG1012" s="133"/>
      <c r="AH1012" s="100"/>
      <c r="AL1012" s="51"/>
      <c r="AM1012" s="53">
        <f>(M1012/I1012)*100</f>
        <v>100</v>
      </c>
    </row>
    <row r="1013" spans="1:39" ht="12.75" customHeight="1">
      <c r="A1013" s="629"/>
      <c r="B1013" s="631"/>
      <c r="C1013" s="624" t="s">
        <v>1026</v>
      </c>
      <c r="D1013" s="624"/>
      <c r="E1013" s="398">
        <f>SUM(I1013:K1013)</f>
        <v>0</v>
      </c>
      <c r="F1013" s="399"/>
      <c r="G1013" s="172"/>
      <c r="H1013" s="400">
        <v>0</v>
      </c>
      <c r="I1013" s="401">
        <v>0</v>
      </c>
      <c r="J1013" s="401"/>
      <c r="K1013" s="401"/>
      <c r="L1013" s="401">
        <v>0</v>
      </c>
      <c r="M1013" s="401">
        <v>0</v>
      </c>
      <c r="N1013" s="634"/>
      <c r="O1013" s="177"/>
      <c r="P1013" s="178"/>
      <c r="Q1013" s="178"/>
      <c r="R1013" s="178"/>
      <c r="S1013" s="178"/>
      <c r="T1013" s="178"/>
      <c r="U1013" s="178"/>
      <c r="V1013" s="178"/>
      <c r="W1013" s="178"/>
      <c r="X1013" s="178"/>
      <c r="Y1013" s="202"/>
      <c r="Z1013" s="202"/>
      <c r="AA1013" s="202"/>
      <c r="AB1013" s="202"/>
      <c r="AC1013" s="202"/>
      <c r="AD1013" s="202"/>
      <c r="AE1013" s="202"/>
      <c r="AF1013" s="203"/>
      <c r="AG1013" s="133"/>
      <c r="AH1013" s="100"/>
      <c r="AL1013" s="51"/>
      <c r="AM1013" s="53"/>
    </row>
    <row r="1014" spans="1:39" ht="12.75" customHeight="1">
      <c r="A1014" s="629"/>
      <c r="B1014" s="631"/>
      <c r="C1014" s="624" t="s">
        <v>1027</v>
      </c>
      <c r="D1014" s="624"/>
      <c r="E1014" s="398">
        <f>SUM(I1014:K1014)</f>
        <v>10551</v>
      </c>
      <c r="F1014" s="399">
        <v>813</v>
      </c>
      <c r="G1014" s="172" t="s">
        <v>1054</v>
      </c>
      <c r="H1014" s="400">
        <v>0</v>
      </c>
      <c r="I1014" s="401">
        <v>10551</v>
      </c>
      <c r="J1014" s="401"/>
      <c r="K1014" s="401"/>
      <c r="L1014" s="401">
        <v>10551</v>
      </c>
      <c r="M1014" s="401">
        <v>10551</v>
      </c>
      <c r="N1014" s="634"/>
      <c r="O1014" s="177"/>
      <c r="P1014" s="178"/>
      <c r="Q1014" s="178"/>
      <c r="R1014" s="178"/>
      <c r="S1014" s="178"/>
      <c r="T1014" s="178"/>
      <c r="U1014" s="178"/>
      <c r="V1014" s="178"/>
      <c r="W1014" s="178"/>
      <c r="X1014" s="178"/>
      <c r="Y1014" s="202"/>
      <c r="Z1014" s="202"/>
      <c r="AA1014" s="202"/>
      <c r="AB1014" s="202"/>
      <c r="AC1014" s="202"/>
      <c r="AD1014" s="202"/>
      <c r="AE1014" s="202"/>
      <c r="AF1014" s="203"/>
      <c r="AG1014" s="133"/>
      <c r="AH1014" s="100"/>
      <c r="AL1014" s="51"/>
      <c r="AM1014" s="53">
        <f>(M1014/I1014)*100</f>
        <v>100</v>
      </c>
    </row>
    <row r="1015" spans="1:39" ht="60" customHeight="1">
      <c r="A1015" s="629"/>
      <c r="B1015" s="631"/>
      <c r="C1015" s="624" t="s">
        <v>1028</v>
      </c>
      <c r="D1015" s="624"/>
      <c r="E1015" s="398">
        <f>SUM(I1015:K1015)</f>
        <v>0</v>
      </c>
      <c r="F1015" s="399"/>
      <c r="G1015" s="172"/>
      <c r="H1015" s="400">
        <v>0</v>
      </c>
      <c r="I1015" s="401">
        <v>0</v>
      </c>
      <c r="J1015" s="401"/>
      <c r="K1015" s="401"/>
      <c r="L1015" s="401">
        <v>0</v>
      </c>
      <c r="M1015" s="401">
        <v>0</v>
      </c>
      <c r="N1015" s="634"/>
      <c r="O1015" s="177"/>
      <c r="P1015" s="178"/>
      <c r="Q1015" s="178"/>
      <c r="R1015" s="178"/>
      <c r="S1015" s="178"/>
      <c r="T1015" s="178"/>
      <c r="U1015" s="178"/>
      <c r="V1015" s="178"/>
      <c r="W1015" s="178"/>
      <c r="X1015" s="178"/>
      <c r="Y1015" s="202"/>
      <c r="Z1015" s="202"/>
      <c r="AA1015" s="202"/>
      <c r="AB1015" s="202"/>
      <c r="AC1015" s="202"/>
      <c r="AD1015" s="202"/>
      <c r="AE1015" s="202"/>
      <c r="AF1015" s="203"/>
      <c r="AG1015" s="133"/>
      <c r="AH1015" s="100"/>
      <c r="AL1015" s="51"/>
      <c r="AM1015" s="53"/>
    </row>
    <row r="1016" spans="1:39" ht="54.75" customHeight="1">
      <c r="A1016" s="629"/>
      <c r="B1016" s="631" t="s">
        <v>549</v>
      </c>
      <c r="C1016" s="624" t="s">
        <v>1025</v>
      </c>
      <c r="D1016" s="624"/>
      <c r="E1016" s="398">
        <f aca="true" t="shared" si="118" ref="E1016:M1016">SUM(E1017:E1021)</f>
        <v>0</v>
      </c>
      <c r="F1016" s="399"/>
      <c r="G1016" s="172"/>
      <c r="H1016" s="400">
        <v>0</v>
      </c>
      <c r="I1016" s="401">
        <f t="shared" si="118"/>
        <v>0</v>
      </c>
      <c r="J1016" s="401">
        <f t="shared" si="118"/>
        <v>0</v>
      </c>
      <c r="K1016" s="401">
        <f t="shared" si="118"/>
        <v>0</v>
      </c>
      <c r="L1016" s="401">
        <f t="shared" si="118"/>
        <v>0</v>
      </c>
      <c r="M1016" s="401">
        <f t="shared" si="118"/>
        <v>0</v>
      </c>
      <c r="N1016" s="634"/>
      <c r="O1016" s="177"/>
      <c r="P1016" s="178"/>
      <c r="Q1016" s="178"/>
      <c r="R1016" s="178"/>
      <c r="S1016" s="178"/>
      <c r="T1016" s="178"/>
      <c r="U1016" s="178"/>
      <c r="V1016" s="178"/>
      <c r="W1016" s="178"/>
      <c r="X1016" s="178"/>
      <c r="Y1016" s="202"/>
      <c r="Z1016" s="202"/>
      <c r="AA1016" s="202"/>
      <c r="AB1016" s="202"/>
      <c r="AC1016" s="202"/>
      <c r="AD1016" s="202"/>
      <c r="AE1016" s="202"/>
      <c r="AF1016" s="203"/>
      <c r="AG1016" s="133"/>
      <c r="AH1016" s="100"/>
      <c r="AL1016" s="51"/>
      <c r="AM1016" s="53" t="e">
        <f>(M1016/I1016)*100</f>
        <v>#DIV/0!</v>
      </c>
    </row>
    <row r="1017" spans="1:39" ht="12.75" customHeight="1">
      <c r="A1017" s="629"/>
      <c r="B1017" s="631"/>
      <c r="C1017" s="624" t="s">
        <v>1026</v>
      </c>
      <c r="D1017" s="624"/>
      <c r="E1017" s="398">
        <f>SUM(I1017:K1017)</f>
        <v>0</v>
      </c>
      <c r="F1017" s="399"/>
      <c r="G1017" s="172"/>
      <c r="H1017" s="400">
        <v>0</v>
      </c>
      <c r="I1017" s="401">
        <v>0</v>
      </c>
      <c r="J1017" s="401"/>
      <c r="K1017" s="401"/>
      <c r="L1017" s="401">
        <v>0</v>
      </c>
      <c r="M1017" s="401">
        <v>0</v>
      </c>
      <c r="N1017" s="634"/>
      <c r="O1017" s="177"/>
      <c r="P1017" s="178"/>
      <c r="Q1017" s="178"/>
      <c r="R1017" s="178"/>
      <c r="S1017" s="178"/>
      <c r="T1017" s="178"/>
      <c r="U1017" s="178"/>
      <c r="V1017" s="178"/>
      <c r="W1017" s="178"/>
      <c r="X1017" s="178"/>
      <c r="Y1017" s="202"/>
      <c r="Z1017" s="202"/>
      <c r="AA1017" s="202"/>
      <c r="AB1017" s="202"/>
      <c r="AC1017" s="202"/>
      <c r="AD1017" s="202"/>
      <c r="AE1017" s="202"/>
      <c r="AF1017" s="203"/>
      <c r="AG1017" s="133"/>
      <c r="AH1017" s="100"/>
      <c r="AL1017" s="51"/>
      <c r="AM1017" s="53"/>
    </row>
    <row r="1018" spans="1:39" ht="12.75" customHeight="1">
      <c r="A1018" s="629"/>
      <c r="B1018" s="631"/>
      <c r="C1018" s="624" t="s">
        <v>1027</v>
      </c>
      <c r="D1018" s="624"/>
      <c r="E1018" s="398">
        <f>SUM(I1018:K1018)</f>
        <v>0</v>
      </c>
      <c r="F1018" s="399"/>
      <c r="G1018" s="172"/>
      <c r="H1018" s="400">
        <v>0</v>
      </c>
      <c r="I1018" s="401">
        <v>0</v>
      </c>
      <c r="J1018" s="401"/>
      <c r="K1018" s="401"/>
      <c r="L1018" s="401">
        <v>0</v>
      </c>
      <c r="M1018" s="401">
        <v>0</v>
      </c>
      <c r="N1018" s="634"/>
      <c r="O1018" s="177"/>
      <c r="P1018" s="178"/>
      <c r="Q1018" s="178"/>
      <c r="R1018" s="178"/>
      <c r="S1018" s="178"/>
      <c r="T1018" s="178"/>
      <c r="U1018" s="178"/>
      <c r="V1018" s="178"/>
      <c r="W1018" s="178"/>
      <c r="X1018" s="178"/>
      <c r="Y1018" s="202"/>
      <c r="Z1018" s="202"/>
      <c r="AA1018" s="202"/>
      <c r="AB1018" s="202"/>
      <c r="AC1018" s="202"/>
      <c r="AD1018" s="202"/>
      <c r="AE1018" s="202"/>
      <c r="AF1018" s="203"/>
      <c r="AG1018" s="133"/>
      <c r="AH1018" s="100"/>
      <c r="AL1018" s="51"/>
      <c r="AM1018" s="53" t="e">
        <f>(M1018/I1018)*100</f>
        <v>#DIV/0!</v>
      </c>
    </row>
    <row r="1019" spans="1:39" ht="12.75" customHeight="1">
      <c r="A1019" s="629"/>
      <c r="B1019" s="631"/>
      <c r="C1019" s="624" t="s">
        <v>1028</v>
      </c>
      <c r="D1019" s="624"/>
      <c r="E1019" s="398">
        <f>SUM(I1019:K1019)</f>
        <v>0</v>
      </c>
      <c r="F1019" s="636"/>
      <c r="G1019" s="637"/>
      <c r="H1019" s="638">
        <v>0</v>
      </c>
      <c r="I1019" s="635">
        <v>0</v>
      </c>
      <c r="J1019" s="401"/>
      <c r="K1019" s="401"/>
      <c r="L1019" s="635">
        <v>0</v>
      </c>
      <c r="M1019" s="635">
        <v>0</v>
      </c>
      <c r="N1019" s="634"/>
      <c r="O1019" s="177"/>
      <c r="P1019" s="178"/>
      <c r="Q1019" s="178"/>
      <c r="R1019" s="178"/>
      <c r="S1019" s="178"/>
      <c r="T1019" s="178"/>
      <c r="U1019" s="178"/>
      <c r="V1019" s="178"/>
      <c r="W1019" s="178"/>
      <c r="X1019" s="178"/>
      <c r="Y1019" s="202"/>
      <c r="Z1019" s="202"/>
      <c r="AA1019" s="202"/>
      <c r="AB1019" s="202"/>
      <c r="AC1019" s="202"/>
      <c r="AD1019" s="202"/>
      <c r="AE1019" s="202"/>
      <c r="AF1019" s="203"/>
      <c r="AG1019" s="133"/>
      <c r="AH1019" s="100"/>
      <c r="AL1019" s="51"/>
      <c r="AM1019" s="53"/>
    </row>
    <row r="1020" spans="1:39" ht="12.75" customHeight="1">
      <c r="A1020" s="629"/>
      <c r="B1020" s="631"/>
      <c r="C1020" s="624"/>
      <c r="D1020" s="624"/>
      <c r="E1020" s="398">
        <f>SUM(I1020:K1020)</f>
        <v>0</v>
      </c>
      <c r="F1020" s="636"/>
      <c r="G1020" s="637"/>
      <c r="H1020" s="638"/>
      <c r="I1020" s="635"/>
      <c r="J1020" s="401"/>
      <c r="K1020" s="401"/>
      <c r="L1020" s="635"/>
      <c r="M1020" s="635"/>
      <c r="N1020" s="417"/>
      <c r="O1020" s="177"/>
      <c r="P1020" s="178"/>
      <c r="Q1020" s="178"/>
      <c r="R1020" s="178"/>
      <c r="S1020" s="178"/>
      <c r="T1020" s="178"/>
      <c r="U1020" s="178"/>
      <c r="V1020" s="178"/>
      <c r="W1020" s="178"/>
      <c r="X1020" s="178"/>
      <c r="Y1020" s="202"/>
      <c r="Z1020" s="202"/>
      <c r="AA1020" s="202"/>
      <c r="AB1020" s="202"/>
      <c r="AC1020" s="202"/>
      <c r="AD1020" s="202"/>
      <c r="AE1020" s="202"/>
      <c r="AF1020" s="203"/>
      <c r="AG1020" s="133"/>
      <c r="AH1020" s="100"/>
      <c r="AL1020" s="51"/>
      <c r="AM1020" s="53"/>
    </row>
    <row r="1021" spans="1:39" ht="29.25" customHeight="1">
      <c r="A1021" s="629"/>
      <c r="B1021" s="631"/>
      <c r="C1021" s="624"/>
      <c r="D1021" s="624"/>
      <c r="E1021" s="398">
        <f>SUM(I1021:K1021)</f>
        <v>0</v>
      </c>
      <c r="F1021" s="636"/>
      <c r="G1021" s="637"/>
      <c r="H1021" s="638"/>
      <c r="I1021" s="635"/>
      <c r="J1021" s="401"/>
      <c r="K1021" s="401"/>
      <c r="L1021" s="635"/>
      <c r="M1021" s="635"/>
      <c r="N1021" s="418"/>
      <c r="O1021" s="183"/>
      <c r="P1021" s="184"/>
      <c r="Q1021" s="184"/>
      <c r="R1021" s="184"/>
      <c r="S1021" s="184"/>
      <c r="T1021" s="184"/>
      <c r="U1021" s="184"/>
      <c r="V1021" s="184"/>
      <c r="W1021" s="184"/>
      <c r="X1021" s="184"/>
      <c r="Y1021" s="204"/>
      <c r="Z1021" s="204"/>
      <c r="AA1021" s="204"/>
      <c r="AB1021" s="204"/>
      <c r="AC1021" s="204"/>
      <c r="AD1021" s="204"/>
      <c r="AE1021" s="204"/>
      <c r="AF1021" s="205"/>
      <c r="AG1021" s="133"/>
      <c r="AH1021" s="100"/>
      <c r="AL1021" s="51"/>
      <c r="AM1021" s="53"/>
    </row>
    <row r="1022" spans="1:39" ht="15" customHeight="1">
      <c r="A1022" s="629"/>
      <c r="B1022" s="630" t="s">
        <v>552</v>
      </c>
      <c r="C1022" s="626" t="s">
        <v>1025</v>
      </c>
      <c r="D1022" s="626"/>
      <c r="E1022" s="433">
        <f aca="true" t="shared" si="119" ref="E1022:N1022">SUM(E1023:E1028)</f>
        <v>2612.714</v>
      </c>
      <c r="F1022" s="434"/>
      <c r="G1022" s="435"/>
      <c r="H1022" s="403">
        <f>H1025</f>
        <v>1900</v>
      </c>
      <c r="I1022" s="404">
        <f t="shared" si="119"/>
        <v>2612.714</v>
      </c>
      <c r="J1022" s="404">
        <f t="shared" si="119"/>
        <v>0</v>
      </c>
      <c r="K1022" s="404">
        <f t="shared" si="119"/>
        <v>0</v>
      </c>
      <c r="L1022" s="404">
        <f t="shared" si="119"/>
        <v>2612.714</v>
      </c>
      <c r="M1022" s="404">
        <f t="shared" si="119"/>
        <v>2612.714</v>
      </c>
      <c r="N1022" s="441">
        <f t="shared" si="119"/>
        <v>0</v>
      </c>
      <c r="O1022" s="177"/>
      <c r="P1022" s="178"/>
      <c r="Q1022" s="178"/>
      <c r="R1022" s="178"/>
      <c r="S1022" s="178"/>
      <c r="T1022" s="178"/>
      <c r="U1022" s="178"/>
      <c r="V1022" s="178"/>
      <c r="W1022" s="178"/>
      <c r="X1022" s="178"/>
      <c r="Y1022" s="202"/>
      <c r="Z1022" s="202"/>
      <c r="AA1022" s="202"/>
      <c r="AB1022" s="202"/>
      <c r="AC1022" s="202"/>
      <c r="AD1022" s="202"/>
      <c r="AE1022" s="202"/>
      <c r="AF1022" s="203"/>
      <c r="AG1022" s="133"/>
      <c r="AH1022" s="100"/>
      <c r="AL1022" s="51"/>
      <c r="AM1022" s="53"/>
    </row>
    <row r="1023" spans="1:39" ht="12.75" customHeight="1" hidden="1">
      <c r="A1023" s="629"/>
      <c r="B1023" s="630"/>
      <c r="C1023" s="626" t="s">
        <v>28</v>
      </c>
      <c r="D1023" s="626"/>
      <c r="E1023" s="433">
        <f>SUM(I1023:K1023)</f>
        <v>0</v>
      </c>
      <c r="F1023" s="434"/>
      <c r="G1023" s="435"/>
      <c r="H1023" s="403"/>
      <c r="I1023" s="404">
        <f>I1036</f>
        <v>0</v>
      </c>
      <c r="J1023" s="404">
        <f>J1036</f>
        <v>0</v>
      </c>
      <c r="K1023" s="404">
        <f>K1036</f>
        <v>0</v>
      </c>
      <c r="L1023" s="404">
        <f>L1036</f>
        <v>0</v>
      </c>
      <c r="M1023" s="404">
        <f>M1036</f>
        <v>0</v>
      </c>
      <c r="N1023" s="463"/>
      <c r="O1023" s="177"/>
      <c r="P1023" s="178"/>
      <c r="Q1023" s="178"/>
      <c r="R1023" s="178"/>
      <c r="S1023" s="178"/>
      <c r="T1023" s="178"/>
      <c r="U1023" s="178"/>
      <c r="V1023" s="178"/>
      <c r="W1023" s="178"/>
      <c r="X1023" s="178"/>
      <c r="Y1023" s="202"/>
      <c r="Z1023" s="202"/>
      <c r="AA1023" s="202"/>
      <c r="AB1023" s="202"/>
      <c r="AC1023" s="202"/>
      <c r="AD1023" s="202"/>
      <c r="AE1023" s="202"/>
      <c r="AF1023" s="203"/>
      <c r="AG1023" s="133"/>
      <c r="AH1023" s="100"/>
      <c r="AL1023" s="51"/>
      <c r="AM1023" s="53" t="e">
        <f>(M1023/I1023)*100</f>
        <v>#DIV/0!</v>
      </c>
    </row>
    <row r="1024" spans="1:39" ht="12.75" customHeight="1">
      <c r="A1024" s="629"/>
      <c r="B1024" s="630"/>
      <c r="C1024" s="626" t="s">
        <v>1026</v>
      </c>
      <c r="D1024" s="626"/>
      <c r="E1024" s="433"/>
      <c r="F1024" s="434"/>
      <c r="G1024" s="435"/>
      <c r="H1024" s="403">
        <v>0</v>
      </c>
      <c r="I1024" s="404">
        <v>0</v>
      </c>
      <c r="J1024" s="404"/>
      <c r="K1024" s="404"/>
      <c r="L1024" s="404">
        <v>0</v>
      </c>
      <c r="M1024" s="404">
        <v>0</v>
      </c>
      <c r="N1024" s="463"/>
      <c r="O1024" s="177"/>
      <c r="P1024" s="178"/>
      <c r="Q1024" s="178"/>
      <c r="R1024" s="178"/>
      <c r="S1024" s="178"/>
      <c r="T1024" s="178"/>
      <c r="U1024" s="178"/>
      <c r="V1024" s="178"/>
      <c r="W1024" s="178"/>
      <c r="X1024" s="178"/>
      <c r="Y1024" s="202"/>
      <c r="Z1024" s="202"/>
      <c r="AA1024" s="202"/>
      <c r="AB1024" s="202"/>
      <c r="AC1024" s="202"/>
      <c r="AD1024" s="202"/>
      <c r="AE1024" s="202"/>
      <c r="AF1024" s="203"/>
      <c r="AG1024" s="133"/>
      <c r="AH1024" s="100"/>
      <c r="AL1024" s="51"/>
      <c r="AM1024" s="53"/>
    </row>
    <row r="1025" spans="1:39" ht="12.75" customHeight="1">
      <c r="A1025" s="629"/>
      <c r="B1025" s="630"/>
      <c r="C1025" s="626" t="s">
        <v>1027</v>
      </c>
      <c r="D1025" s="626"/>
      <c r="E1025" s="433">
        <f>SUM(I1025:K1025)</f>
        <v>2612.714</v>
      </c>
      <c r="F1025" s="434"/>
      <c r="G1025" s="435"/>
      <c r="H1025" s="403">
        <f>H1038</f>
        <v>1900</v>
      </c>
      <c r="I1025" s="404">
        <f aca="true" t="shared" si="120" ref="I1025:M1026">I1038</f>
        <v>2612.714</v>
      </c>
      <c r="J1025" s="404">
        <f t="shared" si="120"/>
        <v>0</v>
      </c>
      <c r="K1025" s="404">
        <f t="shared" si="120"/>
        <v>0</v>
      </c>
      <c r="L1025" s="404">
        <f t="shared" si="120"/>
        <v>2612.714</v>
      </c>
      <c r="M1025" s="404">
        <f t="shared" si="120"/>
        <v>2612.714</v>
      </c>
      <c r="N1025" s="463"/>
      <c r="O1025" s="177"/>
      <c r="P1025" s="178"/>
      <c r="Q1025" s="178"/>
      <c r="R1025" s="178"/>
      <c r="S1025" s="178"/>
      <c r="T1025" s="178"/>
      <c r="U1025" s="178"/>
      <c r="V1025" s="178"/>
      <c r="W1025" s="178"/>
      <c r="X1025" s="178"/>
      <c r="Y1025" s="202"/>
      <c r="Z1025" s="202"/>
      <c r="AA1025" s="202"/>
      <c r="AB1025" s="202"/>
      <c r="AC1025" s="202"/>
      <c r="AD1025" s="202"/>
      <c r="AE1025" s="202"/>
      <c r="AF1025" s="203"/>
      <c r="AG1025" s="133"/>
      <c r="AH1025" s="100"/>
      <c r="AL1025" s="51"/>
      <c r="AM1025" s="53">
        <f>(M1025/I1025)*100</f>
        <v>100</v>
      </c>
    </row>
    <row r="1026" spans="1:39" ht="12.75" customHeight="1" hidden="1">
      <c r="A1026" s="629"/>
      <c r="B1026" s="630"/>
      <c r="C1026" s="626" t="s">
        <v>30</v>
      </c>
      <c r="D1026" s="626"/>
      <c r="E1026" s="433">
        <f>SUM(I1026:K1026)</f>
        <v>0</v>
      </c>
      <c r="F1026" s="434"/>
      <c r="G1026" s="435"/>
      <c r="H1026" s="403"/>
      <c r="I1026" s="404">
        <f t="shared" si="120"/>
        <v>0</v>
      </c>
      <c r="J1026" s="404">
        <f t="shared" si="120"/>
        <v>0</v>
      </c>
      <c r="K1026" s="404">
        <f t="shared" si="120"/>
        <v>0</v>
      </c>
      <c r="L1026" s="404">
        <f t="shared" si="120"/>
        <v>0</v>
      </c>
      <c r="M1026" s="404">
        <f t="shared" si="120"/>
        <v>0</v>
      </c>
      <c r="N1026" s="463"/>
      <c r="O1026" s="177"/>
      <c r="P1026" s="178"/>
      <c r="Q1026" s="178"/>
      <c r="R1026" s="178"/>
      <c r="S1026" s="178"/>
      <c r="T1026" s="178"/>
      <c r="U1026" s="178"/>
      <c r="V1026" s="178"/>
      <c r="W1026" s="178"/>
      <c r="X1026" s="178"/>
      <c r="Y1026" s="202"/>
      <c r="Z1026" s="202"/>
      <c r="AA1026" s="202"/>
      <c r="AB1026" s="202"/>
      <c r="AC1026" s="202"/>
      <c r="AD1026" s="202"/>
      <c r="AE1026" s="202"/>
      <c r="AF1026" s="203"/>
      <c r="AG1026" s="133"/>
      <c r="AH1026" s="100"/>
      <c r="AL1026" s="51"/>
      <c r="AM1026" s="53" t="e">
        <f>(M1026/I1026)*100</f>
        <v>#DIV/0!</v>
      </c>
    </row>
    <row r="1027" spans="1:39" ht="12.75" customHeight="1" hidden="1">
      <c r="A1027" s="629"/>
      <c r="B1027" s="630"/>
      <c r="C1027" s="626" t="s">
        <v>39</v>
      </c>
      <c r="D1027" s="626"/>
      <c r="E1027" s="433">
        <f>SUM(I1027:K1027)</f>
        <v>0</v>
      </c>
      <c r="F1027" s="434"/>
      <c r="G1027" s="435"/>
      <c r="H1027" s="403"/>
      <c r="I1027" s="404">
        <f>I1040</f>
        <v>0</v>
      </c>
      <c r="J1027" s="404"/>
      <c r="K1027" s="404"/>
      <c r="L1027" s="404"/>
      <c r="M1027" s="404"/>
      <c r="N1027" s="463"/>
      <c r="O1027" s="177"/>
      <c r="P1027" s="178"/>
      <c r="Q1027" s="178"/>
      <c r="R1027" s="178"/>
      <c r="S1027" s="178"/>
      <c r="T1027" s="178"/>
      <c r="U1027" s="178"/>
      <c r="V1027" s="178"/>
      <c r="W1027" s="178"/>
      <c r="X1027" s="178"/>
      <c r="Y1027" s="202"/>
      <c r="Z1027" s="202"/>
      <c r="AA1027" s="202"/>
      <c r="AB1027" s="202"/>
      <c r="AC1027" s="202"/>
      <c r="AD1027" s="202"/>
      <c r="AE1027" s="202"/>
      <c r="AF1027" s="203"/>
      <c r="AG1027" s="133"/>
      <c r="AH1027" s="100"/>
      <c r="AL1027" s="51"/>
      <c r="AM1027" s="53" t="e">
        <f>(M1027/I1027)*100</f>
        <v>#DIV/0!</v>
      </c>
    </row>
    <row r="1028" spans="1:39" ht="12.75" customHeight="1" hidden="1">
      <c r="A1028" s="629"/>
      <c r="B1028" s="630"/>
      <c r="C1028" s="626" t="s">
        <v>40</v>
      </c>
      <c r="D1028" s="626"/>
      <c r="E1028" s="433">
        <f>SUM(I1028:K1028)</f>
        <v>0</v>
      </c>
      <c r="F1028" s="434"/>
      <c r="G1028" s="435"/>
      <c r="H1028" s="403"/>
      <c r="I1028" s="404">
        <f>I1041</f>
        <v>0</v>
      </c>
      <c r="J1028" s="404"/>
      <c r="K1028" s="404"/>
      <c r="L1028" s="404"/>
      <c r="M1028" s="404"/>
      <c r="N1028" s="464"/>
      <c r="O1028" s="183"/>
      <c r="P1028" s="184"/>
      <c r="Q1028" s="184"/>
      <c r="R1028" s="184"/>
      <c r="S1028" s="184"/>
      <c r="T1028" s="184"/>
      <c r="U1028" s="184"/>
      <c r="V1028" s="184"/>
      <c r="W1028" s="184"/>
      <c r="X1028" s="184"/>
      <c r="Y1028" s="204"/>
      <c r="Z1028" s="204"/>
      <c r="AA1028" s="204"/>
      <c r="AB1028" s="204"/>
      <c r="AC1028" s="204"/>
      <c r="AD1028" s="204"/>
      <c r="AE1028" s="204"/>
      <c r="AF1028" s="205"/>
      <c r="AG1028" s="133"/>
      <c r="AH1028" s="100"/>
      <c r="AL1028" s="51"/>
      <c r="AM1028" s="53" t="e">
        <f>(M1028/I1028)*100</f>
        <v>#DIV/0!</v>
      </c>
    </row>
    <row r="1029" spans="1:39" ht="12.75" customHeight="1">
      <c r="A1029" s="629"/>
      <c r="B1029" s="630"/>
      <c r="C1029" s="626" t="s">
        <v>1028</v>
      </c>
      <c r="D1029" s="626"/>
      <c r="E1029" s="433"/>
      <c r="F1029" s="434"/>
      <c r="G1029" s="435"/>
      <c r="H1029" s="403">
        <v>0</v>
      </c>
      <c r="I1029" s="404">
        <v>0</v>
      </c>
      <c r="J1029" s="404"/>
      <c r="K1029" s="404"/>
      <c r="L1029" s="404">
        <v>0</v>
      </c>
      <c r="M1029" s="404">
        <v>0</v>
      </c>
      <c r="N1029" s="465"/>
      <c r="O1029" s="206"/>
      <c r="P1029" s="207"/>
      <c r="Q1029" s="207"/>
      <c r="R1029" s="207"/>
      <c r="S1029" s="207"/>
      <c r="T1029" s="207"/>
      <c r="U1029" s="207"/>
      <c r="V1029" s="207"/>
      <c r="W1029" s="207"/>
      <c r="X1029" s="207"/>
      <c r="Y1029" s="228"/>
      <c r="Z1029" s="228"/>
      <c r="AA1029" s="228"/>
      <c r="AB1029" s="228"/>
      <c r="AC1029" s="228"/>
      <c r="AD1029" s="228"/>
      <c r="AE1029" s="228"/>
      <c r="AF1029" s="229"/>
      <c r="AG1029" s="133"/>
      <c r="AH1029" s="100"/>
      <c r="AL1029" s="51"/>
      <c r="AM1029" s="53"/>
    </row>
    <row r="1030" spans="1:39" ht="12.75" customHeight="1" hidden="1">
      <c r="A1030" s="629"/>
      <c r="B1030" s="630"/>
      <c r="C1030" s="626"/>
      <c r="D1030" s="626"/>
      <c r="E1030" s="433"/>
      <c r="F1030" s="434"/>
      <c r="G1030" s="435"/>
      <c r="H1030" s="403"/>
      <c r="I1030" s="404"/>
      <c r="J1030" s="404"/>
      <c r="K1030" s="404"/>
      <c r="L1030" s="404"/>
      <c r="M1030" s="404"/>
      <c r="N1030" s="465"/>
      <c r="O1030" s="206"/>
      <c r="P1030" s="207"/>
      <c r="Q1030" s="207"/>
      <c r="R1030" s="207"/>
      <c r="S1030" s="207"/>
      <c r="T1030" s="207"/>
      <c r="U1030" s="207"/>
      <c r="V1030" s="207"/>
      <c r="W1030" s="207"/>
      <c r="X1030" s="207"/>
      <c r="Y1030" s="228"/>
      <c r="Z1030" s="228"/>
      <c r="AA1030" s="228"/>
      <c r="AB1030" s="228"/>
      <c r="AC1030" s="228"/>
      <c r="AD1030" s="228"/>
      <c r="AE1030" s="228"/>
      <c r="AF1030" s="229"/>
      <c r="AG1030" s="133"/>
      <c r="AH1030" s="100"/>
      <c r="AL1030" s="51"/>
      <c r="AM1030" s="53"/>
    </row>
    <row r="1031" spans="1:39" ht="12.75" customHeight="1" hidden="1">
      <c r="A1031" s="629"/>
      <c r="B1031" s="630"/>
      <c r="C1031" s="626"/>
      <c r="D1031" s="626"/>
      <c r="E1031" s="433"/>
      <c r="F1031" s="434"/>
      <c r="G1031" s="435"/>
      <c r="H1031" s="403"/>
      <c r="I1031" s="404"/>
      <c r="J1031" s="404"/>
      <c r="K1031" s="404"/>
      <c r="L1031" s="404"/>
      <c r="M1031" s="404"/>
      <c r="N1031" s="465"/>
      <c r="O1031" s="206"/>
      <c r="P1031" s="207"/>
      <c r="Q1031" s="207"/>
      <c r="R1031" s="207"/>
      <c r="S1031" s="207"/>
      <c r="T1031" s="207"/>
      <c r="U1031" s="207"/>
      <c r="V1031" s="207"/>
      <c r="W1031" s="207"/>
      <c r="X1031" s="207"/>
      <c r="Y1031" s="228"/>
      <c r="Z1031" s="228"/>
      <c r="AA1031" s="228"/>
      <c r="AB1031" s="228"/>
      <c r="AC1031" s="228"/>
      <c r="AD1031" s="228"/>
      <c r="AE1031" s="228"/>
      <c r="AF1031" s="229"/>
      <c r="AG1031" s="133"/>
      <c r="AH1031" s="100"/>
      <c r="AL1031" s="51"/>
      <c r="AM1031" s="53"/>
    </row>
    <row r="1032" spans="1:39" ht="23.25" customHeight="1">
      <c r="A1032" s="629"/>
      <c r="B1032" s="630"/>
      <c r="C1032" s="626" t="s">
        <v>1029</v>
      </c>
      <c r="D1032" s="626"/>
      <c r="E1032" s="433"/>
      <c r="F1032" s="434"/>
      <c r="G1032" s="435"/>
      <c r="H1032" s="403">
        <v>0</v>
      </c>
      <c r="I1032" s="404">
        <v>0</v>
      </c>
      <c r="J1032" s="404"/>
      <c r="K1032" s="404"/>
      <c r="L1032" s="404">
        <v>0</v>
      </c>
      <c r="M1032" s="404">
        <v>0</v>
      </c>
      <c r="N1032" s="465"/>
      <c r="O1032" s="206"/>
      <c r="P1032" s="207"/>
      <c r="Q1032" s="207"/>
      <c r="R1032" s="207"/>
      <c r="S1032" s="207"/>
      <c r="T1032" s="207"/>
      <c r="U1032" s="207"/>
      <c r="V1032" s="207"/>
      <c r="W1032" s="207"/>
      <c r="X1032" s="207"/>
      <c r="Y1032" s="228"/>
      <c r="Z1032" s="228"/>
      <c r="AA1032" s="228"/>
      <c r="AB1032" s="228"/>
      <c r="AC1032" s="228"/>
      <c r="AD1032" s="228"/>
      <c r="AE1032" s="228"/>
      <c r="AF1032" s="229"/>
      <c r="AG1032" s="133"/>
      <c r="AH1032" s="100"/>
      <c r="AL1032" s="51"/>
      <c r="AM1032" s="53"/>
    </row>
    <row r="1033" spans="1:39" ht="12.75" customHeight="1">
      <c r="A1033" s="629"/>
      <c r="B1033" s="630"/>
      <c r="C1033" s="626" t="s">
        <v>1030</v>
      </c>
      <c r="D1033" s="626"/>
      <c r="E1033" s="433"/>
      <c r="F1033" s="434"/>
      <c r="G1033" s="435"/>
      <c r="H1033" s="403">
        <v>0</v>
      </c>
      <c r="I1033" s="404">
        <v>0</v>
      </c>
      <c r="J1033" s="404"/>
      <c r="K1033" s="404"/>
      <c r="L1033" s="404">
        <v>0</v>
      </c>
      <c r="M1033" s="404">
        <v>0</v>
      </c>
      <c r="N1033" s="465"/>
      <c r="O1033" s="206"/>
      <c r="P1033" s="207"/>
      <c r="Q1033" s="207"/>
      <c r="R1033" s="207"/>
      <c r="S1033" s="207"/>
      <c r="T1033" s="207"/>
      <c r="U1033" s="207"/>
      <c r="V1033" s="207"/>
      <c r="W1033" s="207"/>
      <c r="X1033" s="207"/>
      <c r="Y1033" s="228"/>
      <c r="Z1033" s="228"/>
      <c r="AA1033" s="228"/>
      <c r="AB1033" s="228"/>
      <c r="AC1033" s="228"/>
      <c r="AD1033" s="228"/>
      <c r="AE1033" s="228"/>
      <c r="AF1033" s="229"/>
      <c r="AG1033" s="133"/>
      <c r="AH1033" s="100"/>
      <c r="AL1033" s="51"/>
      <c r="AM1033" s="53"/>
    </row>
    <row r="1034" spans="1:39" ht="12.75" customHeight="1">
      <c r="A1034" s="629"/>
      <c r="B1034" s="630"/>
      <c r="C1034" s="626" t="s">
        <v>1031</v>
      </c>
      <c r="D1034" s="626"/>
      <c r="E1034" s="433"/>
      <c r="F1034" s="434"/>
      <c r="G1034" s="435"/>
      <c r="H1034" s="403">
        <v>0</v>
      </c>
      <c r="I1034" s="404">
        <v>0</v>
      </c>
      <c r="J1034" s="404"/>
      <c r="K1034" s="404"/>
      <c r="L1034" s="404">
        <v>0</v>
      </c>
      <c r="M1034" s="404">
        <v>0</v>
      </c>
      <c r="N1034" s="465"/>
      <c r="O1034" s="206"/>
      <c r="P1034" s="207"/>
      <c r="Q1034" s="207"/>
      <c r="R1034" s="207"/>
      <c r="S1034" s="207"/>
      <c r="T1034" s="207"/>
      <c r="U1034" s="207"/>
      <c r="V1034" s="207"/>
      <c r="W1034" s="207"/>
      <c r="X1034" s="207"/>
      <c r="Y1034" s="228"/>
      <c r="Z1034" s="228"/>
      <c r="AA1034" s="228"/>
      <c r="AB1034" s="228"/>
      <c r="AC1034" s="228"/>
      <c r="AD1034" s="228"/>
      <c r="AE1034" s="228"/>
      <c r="AF1034" s="229"/>
      <c r="AG1034" s="133"/>
      <c r="AH1034" s="100"/>
      <c r="AL1034" s="51"/>
      <c r="AM1034" s="53"/>
    </row>
    <row r="1035" spans="1:39" ht="33" customHeight="1">
      <c r="A1035" s="629"/>
      <c r="B1035" s="631" t="s">
        <v>555</v>
      </c>
      <c r="C1035" s="624" t="s">
        <v>1025</v>
      </c>
      <c r="D1035" s="624"/>
      <c r="E1035" s="398">
        <f aca="true" t="shared" si="121" ref="E1035:M1035">SUM(E1036:E1041)</f>
        <v>2612.714</v>
      </c>
      <c r="F1035" s="399"/>
      <c r="G1035" s="172"/>
      <c r="H1035" s="400">
        <f>H1038</f>
        <v>1900</v>
      </c>
      <c r="I1035" s="401">
        <f t="shared" si="121"/>
        <v>2612.714</v>
      </c>
      <c r="J1035" s="401">
        <f t="shared" si="121"/>
        <v>0</v>
      </c>
      <c r="K1035" s="401">
        <f t="shared" si="121"/>
        <v>0</v>
      </c>
      <c r="L1035" s="401">
        <f t="shared" si="121"/>
        <v>2612.714</v>
      </c>
      <c r="M1035" s="401">
        <f t="shared" si="121"/>
        <v>2612.714</v>
      </c>
      <c r="N1035" s="634"/>
      <c r="O1035" s="177"/>
      <c r="P1035" s="178"/>
      <c r="Q1035" s="178"/>
      <c r="R1035" s="178"/>
      <c r="S1035" s="178"/>
      <c r="T1035" s="178"/>
      <c r="U1035" s="178"/>
      <c r="V1035" s="178"/>
      <c r="W1035" s="178"/>
      <c r="X1035" s="178"/>
      <c r="Y1035" s="202"/>
      <c r="Z1035" s="202"/>
      <c r="AA1035" s="202"/>
      <c r="AB1035" s="202"/>
      <c r="AC1035" s="202"/>
      <c r="AD1035" s="202"/>
      <c r="AE1035" s="202"/>
      <c r="AF1035" s="203"/>
      <c r="AG1035" s="133"/>
      <c r="AH1035" s="100"/>
      <c r="AL1035" s="51"/>
      <c r="AM1035" s="53"/>
    </row>
    <row r="1036" spans="1:39" ht="12.75" customHeight="1" hidden="1">
      <c r="A1036" s="629"/>
      <c r="B1036" s="631"/>
      <c r="C1036" s="624" t="s">
        <v>28</v>
      </c>
      <c r="D1036" s="624"/>
      <c r="E1036" s="398">
        <f>SUM(I1036:K1036)</f>
        <v>0</v>
      </c>
      <c r="F1036" s="399"/>
      <c r="G1036" s="172"/>
      <c r="H1036" s="400"/>
      <c r="I1036" s="401"/>
      <c r="J1036" s="401"/>
      <c r="K1036" s="401"/>
      <c r="L1036" s="401"/>
      <c r="M1036" s="401"/>
      <c r="N1036" s="634"/>
      <c r="O1036" s="177"/>
      <c r="P1036" s="178"/>
      <c r="Q1036" s="178"/>
      <c r="R1036" s="178"/>
      <c r="S1036" s="178"/>
      <c r="T1036" s="178"/>
      <c r="U1036" s="178"/>
      <c r="V1036" s="178"/>
      <c r="W1036" s="178"/>
      <c r="X1036" s="178"/>
      <c r="Y1036" s="202"/>
      <c r="Z1036" s="202"/>
      <c r="AA1036" s="202"/>
      <c r="AB1036" s="202"/>
      <c r="AC1036" s="202"/>
      <c r="AD1036" s="202"/>
      <c r="AE1036" s="202"/>
      <c r="AF1036" s="203"/>
      <c r="AG1036" s="133"/>
      <c r="AH1036" s="100"/>
      <c r="AL1036" s="51"/>
      <c r="AM1036" s="53" t="e">
        <f>(M1036/I1036)*100</f>
        <v>#DIV/0!</v>
      </c>
    </row>
    <row r="1037" spans="1:39" ht="12.75" customHeight="1">
      <c r="A1037" s="629"/>
      <c r="B1037" s="631"/>
      <c r="C1037" s="624" t="s">
        <v>1026</v>
      </c>
      <c r="D1037" s="624"/>
      <c r="E1037" s="398"/>
      <c r="F1037" s="399"/>
      <c r="G1037" s="172"/>
      <c r="H1037" s="400">
        <v>0</v>
      </c>
      <c r="I1037" s="401">
        <v>0</v>
      </c>
      <c r="J1037" s="401"/>
      <c r="K1037" s="401"/>
      <c r="L1037" s="401">
        <v>0</v>
      </c>
      <c r="M1037" s="401">
        <v>0</v>
      </c>
      <c r="N1037" s="634"/>
      <c r="O1037" s="177"/>
      <c r="P1037" s="178"/>
      <c r="Q1037" s="178"/>
      <c r="R1037" s="178"/>
      <c r="S1037" s="178"/>
      <c r="T1037" s="178"/>
      <c r="U1037" s="178"/>
      <c r="V1037" s="178"/>
      <c r="W1037" s="178"/>
      <c r="X1037" s="178"/>
      <c r="Y1037" s="202"/>
      <c r="Z1037" s="202"/>
      <c r="AA1037" s="202"/>
      <c r="AB1037" s="202"/>
      <c r="AC1037" s="202"/>
      <c r="AD1037" s="202"/>
      <c r="AE1037" s="202"/>
      <c r="AF1037" s="203"/>
      <c r="AG1037" s="133"/>
      <c r="AH1037" s="100"/>
      <c r="AL1037" s="51"/>
      <c r="AM1037" s="53"/>
    </row>
    <row r="1038" spans="1:39" ht="12.75" customHeight="1">
      <c r="A1038" s="629"/>
      <c r="B1038" s="631"/>
      <c r="C1038" s="624" t="s">
        <v>1027</v>
      </c>
      <c r="D1038" s="624"/>
      <c r="E1038" s="398">
        <f>SUM(I1038:K1038)</f>
        <v>2612.714</v>
      </c>
      <c r="F1038" s="399">
        <v>813</v>
      </c>
      <c r="G1038" s="172" t="s">
        <v>1054</v>
      </c>
      <c r="H1038" s="400">
        <v>1900</v>
      </c>
      <c r="I1038" s="401">
        <v>2612.714</v>
      </c>
      <c r="J1038" s="401"/>
      <c r="K1038" s="401"/>
      <c r="L1038" s="401">
        <f>I1038</f>
        <v>2612.714</v>
      </c>
      <c r="M1038" s="401">
        <v>2612.714</v>
      </c>
      <c r="N1038" s="634"/>
      <c r="O1038" s="177"/>
      <c r="P1038" s="178"/>
      <c r="Q1038" s="178"/>
      <c r="R1038" s="178"/>
      <c r="S1038" s="178"/>
      <c r="T1038" s="178"/>
      <c r="U1038" s="178"/>
      <c r="V1038" s="178"/>
      <c r="W1038" s="178"/>
      <c r="X1038" s="178"/>
      <c r="Y1038" s="202"/>
      <c r="Z1038" s="202"/>
      <c r="AA1038" s="202"/>
      <c r="AB1038" s="202"/>
      <c r="AC1038" s="202"/>
      <c r="AD1038" s="202"/>
      <c r="AE1038" s="202"/>
      <c r="AF1038" s="203"/>
      <c r="AG1038" s="133"/>
      <c r="AH1038" s="100"/>
      <c r="AL1038" s="51"/>
      <c r="AM1038" s="53"/>
    </row>
    <row r="1039" spans="1:39" ht="12.75" customHeight="1" hidden="1">
      <c r="A1039" s="629"/>
      <c r="B1039" s="631"/>
      <c r="C1039" s="624" t="s">
        <v>30</v>
      </c>
      <c r="D1039" s="624"/>
      <c r="E1039" s="398">
        <f>SUM(I1039:K1039)</f>
        <v>0</v>
      </c>
      <c r="F1039" s="399"/>
      <c r="G1039" s="172"/>
      <c r="H1039" s="400"/>
      <c r="I1039" s="401"/>
      <c r="J1039" s="401"/>
      <c r="K1039" s="401"/>
      <c r="L1039" s="401"/>
      <c r="M1039" s="401"/>
      <c r="N1039" s="634"/>
      <c r="O1039" s="177"/>
      <c r="P1039" s="178"/>
      <c r="Q1039" s="178"/>
      <c r="R1039" s="178"/>
      <c r="S1039" s="178"/>
      <c r="T1039" s="178"/>
      <c r="U1039" s="178"/>
      <c r="V1039" s="178"/>
      <c r="W1039" s="178"/>
      <c r="X1039" s="178"/>
      <c r="Y1039" s="202"/>
      <c r="Z1039" s="202"/>
      <c r="AA1039" s="202"/>
      <c r="AB1039" s="202"/>
      <c r="AC1039" s="202"/>
      <c r="AD1039" s="202"/>
      <c r="AE1039" s="202"/>
      <c r="AF1039" s="203"/>
      <c r="AG1039" s="133"/>
      <c r="AH1039" s="100"/>
      <c r="AL1039" s="51"/>
      <c r="AM1039" s="53" t="e">
        <f>(M1039/I1039)*100</f>
        <v>#DIV/0!</v>
      </c>
    </row>
    <row r="1040" spans="1:39" ht="12.75" customHeight="1" hidden="1">
      <c r="A1040" s="629"/>
      <c r="B1040" s="631"/>
      <c r="C1040" s="624" t="s">
        <v>39</v>
      </c>
      <c r="D1040" s="624"/>
      <c r="E1040" s="398">
        <f>SUM(I1040:K1040)</f>
        <v>0</v>
      </c>
      <c r="F1040" s="399"/>
      <c r="G1040" s="172"/>
      <c r="H1040" s="400"/>
      <c r="I1040" s="401"/>
      <c r="J1040" s="401"/>
      <c r="K1040" s="401"/>
      <c r="L1040" s="401"/>
      <c r="M1040" s="401"/>
      <c r="N1040" s="463"/>
      <c r="O1040" s="177"/>
      <c r="P1040" s="178"/>
      <c r="Q1040" s="178"/>
      <c r="R1040" s="178"/>
      <c r="S1040" s="178"/>
      <c r="T1040" s="178"/>
      <c r="U1040" s="178"/>
      <c r="V1040" s="178"/>
      <c r="W1040" s="178"/>
      <c r="X1040" s="178"/>
      <c r="Y1040" s="202"/>
      <c r="Z1040" s="202"/>
      <c r="AA1040" s="202"/>
      <c r="AB1040" s="202"/>
      <c r="AC1040" s="202"/>
      <c r="AD1040" s="202"/>
      <c r="AE1040" s="202"/>
      <c r="AF1040" s="203"/>
      <c r="AG1040" s="133"/>
      <c r="AH1040" s="100"/>
      <c r="AL1040" s="51"/>
      <c r="AM1040" s="53" t="e">
        <f>(M1040/I1040)*100</f>
        <v>#DIV/0!</v>
      </c>
    </row>
    <row r="1041" spans="1:39" ht="12.75" customHeight="1" hidden="1">
      <c r="A1041" s="629"/>
      <c r="B1041" s="631"/>
      <c r="C1041" s="624" t="s">
        <v>40</v>
      </c>
      <c r="D1041" s="624"/>
      <c r="E1041" s="398">
        <f>SUM(I1041:K1041)</f>
        <v>0</v>
      </c>
      <c r="F1041" s="399"/>
      <c r="G1041" s="172"/>
      <c r="H1041" s="400"/>
      <c r="I1041" s="401"/>
      <c r="J1041" s="401"/>
      <c r="K1041" s="401"/>
      <c r="L1041" s="401"/>
      <c r="M1041" s="401"/>
      <c r="N1041" s="464"/>
      <c r="O1041" s="183"/>
      <c r="P1041" s="184"/>
      <c r="Q1041" s="184"/>
      <c r="R1041" s="184"/>
      <c r="S1041" s="184"/>
      <c r="T1041" s="184"/>
      <c r="U1041" s="184"/>
      <c r="V1041" s="184"/>
      <c r="W1041" s="184"/>
      <c r="X1041" s="184"/>
      <c r="Y1041" s="204"/>
      <c r="Z1041" s="204"/>
      <c r="AA1041" s="204"/>
      <c r="AB1041" s="204"/>
      <c r="AC1041" s="204"/>
      <c r="AD1041" s="204"/>
      <c r="AE1041" s="204"/>
      <c r="AF1041" s="205"/>
      <c r="AG1041" s="133"/>
      <c r="AH1041" s="100"/>
      <c r="AL1041" s="51"/>
      <c r="AM1041" s="53" t="e">
        <f>(M1041/I1041)*100</f>
        <v>#DIV/0!</v>
      </c>
    </row>
    <row r="1042" spans="1:39" ht="12.75" customHeight="1" hidden="1">
      <c r="A1042" s="629"/>
      <c r="B1042" s="631"/>
      <c r="C1042" s="406"/>
      <c r="D1042" s="472" t="s">
        <v>557</v>
      </c>
      <c r="E1042" s="398"/>
      <c r="F1042" s="399"/>
      <c r="G1042" s="172"/>
      <c r="H1042" s="400"/>
      <c r="I1042" s="401" t="s">
        <v>34</v>
      </c>
      <c r="J1042" s="401"/>
      <c r="K1042" s="401"/>
      <c r="L1042" s="401" t="s">
        <v>34</v>
      </c>
      <c r="M1042" s="401" t="s">
        <v>34</v>
      </c>
      <c r="N1042" s="452" t="s">
        <v>34</v>
      </c>
      <c r="O1042" s="166"/>
      <c r="P1042" s="167"/>
      <c r="Q1042" s="167"/>
      <c r="R1042" s="167"/>
      <c r="S1042" s="167"/>
      <c r="T1042" s="167"/>
      <c r="U1042" s="167"/>
      <c r="V1042" s="167"/>
      <c r="W1042" s="167"/>
      <c r="X1042" s="167"/>
      <c r="Y1042" s="232"/>
      <c r="Z1042" s="232"/>
      <c r="AA1042" s="232"/>
      <c r="AB1042" s="232"/>
      <c r="AC1042" s="232"/>
      <c r="AD1042" s="232"/>
      <c r="AE1042" s="232"/>
      <c r="AF1042" s="237"/>
      <c r="AG1042" s="133"/>
      <c r="AH1042" s="100"/>
      <c r="AL1042" s="51"/>
      <c r="AM1042" s="53" t="e">
        <f>(M1042/I1042)*100</f>
        <v>#VALUE!</v>
      </c>
    </row>
    <row r="1043" spans="1:39" ht="12.75" customHeight="1">
      <c r="A1043" s="629"/>
      <c r="B1043" s="631"/>
      <c r="C1043" s="624" t="s">
        <v>1028</v>
      </c>
      <c r="D1043" s="624"/>
      <c r="E1043" s="398"/>
      <c r="F1043" s="399"/>
      <c r="G1043" s="172"/>
      <c r="H1043" s="400">
        <v>0</v>
      </c>
      <c r="I1043" s="401">
        <v>0</v>
      </c>
      <c r="J1043" s="401"/>
      <c r="K1043" s="401"/>
      <c r="L1043" s="401">
        <v>0</v>
      </c>
      <c r="M1043" s="401">
        <v>0</v>
      </c>
      <c r="N1043" s="452"/>
      <c r="O1043" s="166"/>
      <c r="P1043" s="167"/>
      <c r="Q1043" s="167"/>
      <c r="R1043" s="167"/>
      <c r="S1043" s="167"/>
      <c r="T1043" s="167"/>
      <c r="U1043" s="167"/>
      <c r="V1043" s="167"/>
      <c r="W1043" s="167"/>
      <c r="X1043" s="167"/>
      <c r="Y1043" s="232"/>
      <c r="Z1043" s="232"/>
      <c r="AA1043" s="232"/>
      <c r="AB1043" s="232"/>
      <c r="AC1043" s="232"/>
      <c r="AD1043" s="232"/>
      <c r="AE1043" s="232"/>
      <c r="AF1043" s="237"/>
      <c r="AG1043" s="133"/>
      <c r="AH1043" s="100"/>
      <c r="AL1043" s="51"/>
      <c r="AM1043" s="53"/>
    </row>
    <row r="1044" spans="1:39" ht="14.25" customHeight="1">
      <c r="A1044" s="629"/>
      <c r="B1044" s="630" t="s">
        <v>559</v>
      </c>
      <c r="C1044" s="626" t="s">
        <v>1025</v>
      </c>
      <c r="D1044" s="626"/>
      <c r="E1044" s="477"/>
      <c r="F1044" s="478"/>
      <c r="G1044" s="479"/>
      <c r="H1044" s="403">
        <f>H1046</f>
        <v>1000</v>
      </c>
      <c r="I1044" s="404">
        <f>I1052+I1079</f>
        <v>1000</v>
      </c>
      <c r="J1044" s="404">
        <f>J1052+J1079</f>
        <v>0</v>
      </c>
      <c r="K1044" s="404">
        <f>K1052+K1079</f>
        <v>0</v>
      </c>
      <c r="L1044" s="404">
        <f>L1052+L1079</f>
        <v>1000</v>
      </c>
      <c r="M1044" s="404">
        <f>M1052+M1079</f>
        <v>1000</v>
      </c>
      <c r="N1044" s="470"/>
      <c r="O1044" s="211"/>
      <c r="P1044" s="223"/>
      <c r="Q1044" s="223"/>
      <c r="R1044" s="223"/>
      <c r="S1044" s="223"/>
      <c r="T1044" s="223"/>
      <c r="U1044" s="223"/>
      <c r="V1044" s="223"/>
      <c r="W1044" s="223"/>
      <c r="X1044" s="223"/>
      <c r="Y1044" s="223"/>
      <c r="Z1044" s="223"/>
      <c r="AA1044" s="223"/>
      <c r="AB1044" s="223"/>
      <c r="AC1044" s="223"/>
      <c r="AD1044" s="223"/>
      <c r="AE1044" s="223"/>
      <c r="AF1044" s="224"/>
      <c r="AG1044" s="133"/>
      <c r="AH1044" s="100"/>
      <c r="AL1044" s="51"/>
      <c r="AM1044" s="53">
        <f>(M1044/I1044)*100</f>
        <v>100</v>
      </c>
    </row>
    <row r="1045" spans="1:39" ht="12.75" customHeight="1">
      <c r="A1045" s="629"/>
      <c r="B1045" s="630"/>
      <c r="C1045" s="626" t="s">
        <v>1026</v>
      </c>
      <c r="D1045" s="626"/>
      <c r="E1045" s="477"/>
      <c r="F1045" s="478"/>
      <c r="G1045" s="479"/>
      <c r="H1045" s="403">
        <v>0</v>
      </c>
      <c r="I1045" s="404">
        <f>I1053+I1080</f>
        <v>0</v>
      </c>
      <c r="J1045" s="480"/>
      <c r="K1045" s="480"/>
      <c r="L1045" s="404">
        <f>L1053+L1080</f>
        <v>0</v>
      </c>
      <c r="M1045" s="404">
        <f>M1053+M1080</f>
        <v>0</v>
      </c>
      <c r="N1045" s="481"/>
      <c r="O1045" s="211"/>
      <c r="P1045" s="223"/>
      <c r="Q1045" s="223"/>
      <c r="R1045" s="223"/>
      <c r="S1045" s="223"/>
      <c r="T1045" s="223"/>
      <c r="U1045" s="223"/>
      <c r="V1045" s="223"/>
      <c r="W1045" s="223"/>
      <c r="X1045" s="223"/>
      <c r="Y1045" s="223"/>
      <c r="Z1045" s="223"/>
      <c r="AA1045" s="223"/>
      <c r="AB1045" s="223"/>
      <c r="AC1045" s="223"/>
      <c r="AD1045" s="223"/>
      <c r="AE1045" s="223"/>
      <c r="AF1045" s="224"/>
      <c r="AG1045" s="133"/>
      <c r="AH1045" s="100"/>
      <c r="AL1045" s="51"/>
      <c r="AM1045" s="53"/>
    </row>
    <row r="1046" spans="1:39" ht="12.75" customHeight="1">
      <c r="A1046" s="629"/>
      <c r="B1046" s="630"/>
      <c r="C1046" s="626" t="s">
        <v>1027</v>
      </c>
      <c r="D1046" s="626"/>
      <c r="E1046" s="477"/>
      <c r="F1046" s="478"/>
      <c r="G1046" s="479"/>
      <c r="H1046" s="403">
        <f>H1055</f>
        <v>1000</v>
      </c>
      <c r="I1046" s="404">
        <f>I1055+I1081</f>
        <v>1000</v>
      </c>
      <c r="J1046" s="480"/>
      <c r="K1046" s="480"/>
      <c r="L1046" s="404">
        <f>L1055+L1081</f>
        <v>1000</v>
      </c>
      <c r="M1046" s="404">
        <f>M1055+M1081</f>
        <v>1000</v>
      </c>
      <c r="N1046" s="470"/>
      <c r="O1046" s="211"/>
      <c r="P1046" s="223"/>
      <c r="Q1046" s="223"/>
      <c r="R1046" s="223"/>
      <c r="S1046" s="223"/>
      <c r="T1046" s="223"/>
      <c r="U1046" s="223"/>
      <c r="V1046" s="223"/>
      <c r="W1046" s="223"/>
      <c r="X1046" s="223"/>
      <c r="Y1046" s="223"/>
      <c r="Z1046" s="223"/>
      <c r="AA1046" s="223"/>
      <c r="AB1046" s="223"/>
      <c r="AC1046" s="223"/>
      <c r="AD1046" s="223"/>
      <c r="AE1046" s="223"/>
      <c r="AF1046" s="224"/>
      <c r="AG1046" s="133"/>
      <c r="AH1046" s="100"/>
      <c r="AL1046" s="51"/>
      <c r="AM1046" s="53">
        <f>(M1046/I1046)*100</f>
        <v>100</v>
      </c>
    </row>
    <row r="1047" spans="1:39" ht="12.75" customHeight="1" hidden="1">
      <c r="A1047" s="629"/>
      <c r="B1047" s="630"/>
      <c r="C1047" s="626" t="s">
        <v>30</v>
      </c>
      <c r="D1047" s="626"/>
      <c r="E1047" s="477"/>
      <c r="F1047" s="478"/>
      <c r="G1047" s="479"/>
      <c r="H1047" s="482"/>
      <c r="I1047" s="404">
        <f>I1056+I1082</f>
        <v>0</v>
      </c>
      <c r="J1047" s="480"/>
      <c r="K1047" s="480"/>
      <c r="L1047" s="404">
        <f>L1056+L1082</f>
        <v>0</v>
      </c>
      <c r="M1047" s="404">
        <f>M1056+M1082</f>
        <v>0</v>
      </c>
      <c r="N1047" s="470"/>
      <c r="O1047" s="211"/>
      <c r="P1047" s="223"/>
      <c r="Q1047" s="223"/>
      <c r="R1047" s="223"/>
      <c r="S1047" s="223"/>
      <c r="T1047" s="223"/>
      <c r="U1047" s="223"/>
      <c r="V1047" s="223"/>
      <c r="W1047" s="223"/>
      <c r="X1047" s="223"/>
      <c r="Y1047" s="223"/>
      <c r="Z1047" s="223"/>
      <c r="AA1047" s="223"/>
      <c r="AB1047" s="223"/>
      <c r="AC1047" s="223"/>
      <c r="AD1047" s="223"/>
      <c r="AE1047" s="223"/>
      <c r="AF1047" s="224"/>
      <c r="AG1047" s="133"/>
      <c r="AH1047" s="100"/>
      <c r="AL1047" s="51"/>
      <c r="AM1047" s="53" t="e">
        <f>(M1047/I1047)*100</f>
        <v>#DIV/0!</v>
      </c>
    </row>
    <row r="1048" spans="1:39" ht="12.75" customHeight="1">
      <c r="A1048" s="629"/>
      <c r="B1048" s="630"/>
      <c r="C1048" s="626" t="s">
        <v>1028</v>
      </c>
      <c r="D1048" s="626"/>
      <c r="E1048" s="477"/>
      <c r="F1048" s="478"/>
      <c r="G1048" s="479"/>
      <c r="H1048" s="403">
        <v>0</v>
      </c>
      <c r="I1048" s="404">
        <v>0</v>
      </c>
      <c r="J1048" s="480"/>
      <c r="K1048" s="480"/>
      <c r="L1048" s="404">
        <v>0</v>
      </c>
      <c r="M1048" s="404">
        <v>0</v>
      </c>
      <c r="N1048" s="470"/>
      <c r="O1048" s="211"/>
      <c r="P1048" s="223"/>
      <c r="Q1048" s="223"/>
      <c r="R1048" s="223"/>
      <c r="S1048" s="223"/>
      <c r="T1048" s="223"/>
      <c r="U1048" s="223"/>
      <c r="V1048" s="223"/>
      <c r="W1048" s="223"/>
      <c r="X1048" s="223"/>
      <c r="Y1048" s="223"/>
      <c r="Z1048" s="223"/>
      <c r="AA1048" s="223"/>
      <c r="AB1048" s="223"/>
      <c r="AC1048" s="223"/>
      <c r="AD1048" s="223"/>
      <c r="AE1048" s="223"/>
      <c r="AF1048" s="224"/>
      <c r="AG1048" s="133"/>
      <c r="AH1048" s="100"/>
      <c r="AL1048" s="51"/>
      <c r="AM1048" s="53"/>
    </row>
    <row r="1049" spans="1:39" ht="23.25" customHeight="1">
      <c r="A1049" s="629"/>
      <c r="B1049" s="630"/>
      <c r="C1049" s="626" t="s">
        <v>1029</v>
      </c>
      <c r="D1049" s="626"/>
      <c r="E1049" s="477"/>
      <c r="F1049" s="478"/>
      <c r="G1049" s="479"/>
      <c r="H1049" s="403">
        <v>0</v>
      </c>
      <c r="I1049" s="404">
        <v>0</v>
      </c>
      <c r="J1049" s="480"/>
      <c r="K1049" s="480"/>
      <c r="L1049" s="404">
        <v>0</v>
      </c>
      <c r="M1049" s="404">
        <v>0</v>
      </c>
      <c r="N1049" s="470"/>
      <c r="O1049" s="211"/>
      <c r="P1049" s="223"/>
      <c r="Q1049" s="223"/>
      <c r="R1049" s="223"/>
      <c r="S1049" s="223"/>
      <c r="T1049" s="223"/>
      <c r="U1049" s="223"/>
      <c r="V1049" s="223"/>
      <c r="W1049" s="223"/>
      <c r="X1049" s="223"/>
      <c r="Y1049" s="223"/>
      <c r="Z1049" s="223"/>
      <c r="AA1049" s="223"/>
      <c r="AB1049" s="223"/>
      <c r="AC1049" s="223"/>
      <c r="AD1049" s="223"/>
      <c r="AE1049" s="223"/>
      <c r="AF1049" s="224"/>
      <c r="AG1049" s="133"/>
      <c r="AH1049" s="100"/>
      <c r="AL1049" s="51"/>
      <c r="AM1049" s="53"/>
    </row>
    <row r="1050" spans="1:39" ht="12.75" customHeight="1">
      <c r="A1050" s="629"/>
      <c r="B1050" s="630"/>
      <c r="C1050" s="626" t="s">
        <v>1030</v>
      </c>
      <c r="D1050" s="626"/>
      <c r="E1050" s="477"/>
      <c r="F1050" s="478"/>
      <c r="G1050" s="479"/>
      <c r="H1050" s="403">
        <v>0</v>
      </c>
      <c r="I1050" s="404">
        <v>0</v>
      </c>
      <c r="J1050" s="480"/>
      <c r="K1050" s="480"/>
      <c r="L1050" s="404">
        <v>0</v>
      </c>
      <c r="M1050" s="404">
        <v>0</v>
      </c>
      <c r="N1050" s="470"/>
      <c r="O1050" s="211"/>
      <c r="P1050" s="223"/>
      <c r="Q1050" s="223"/>
      <c r="R1050" s="223"/>
      <c r="S1050" s="223"/>
      <c r="T1050" s="223"/>
      <c r="U1050" s="223"/>
      <c r="V1050" s="223"/>
      <c r="W1050" s="223"/>
      <c r="X1050" s="223"/>
      <c r="Y1050" s="223"/>
      <c r="Z1050" s="223"/>
      <c r="AA1050" s="223"/>
      <c r="AB1050" s="223"/>
      <c r="AC1050" s="223"/>
      <c r="AD1050" s="223"/>
      <c r="AE1050" s="223"/>
      <c r="AF1050" s="224"/>
      <c r="AG1050" s="133"/>
      <c r="AH1050" s="100"/>
      <c r="AL1050" s="51"/>
      <c r="AM1050" s="53"/>
    </row>
    <row r="1051" spans="1:39" ht="12.75" customHeight="1">
      <c r="A1051" s="629"/>
      <c r="B1051" s="630"/>
      <c r="C1051" s="626" t="s">
        <v>1031</v>
      </c>
      <c r="D1051" s="626"/>
      <c r="E1051" s="477"/>
      <c r="F1051" s="478"/>
      <c r="G1051" s="479"/>
      <c r="H1051" s="403">
        <v>0</v>
      </c>
      <c r="I1051" s="404">
        <v>0</v>
      </c>
      <c r="J1051" s="480"/>
      <c r="K1051" s="480"/>
      <c r="L1051" s="404">
        <v>0</v>
      </c>
      <c r="M1051" s="404">
        <v>0</v>
      </c>
      <c r="N1051" s="470"/>
      <c r="O1051" s="211"/>
      <c r="P1051" s="223"/>
      <c r="Q1051" s="223"/>
      <c r="R1051" s="223"/>
      <c r="S1051" s="223"/>
      <c r="T1051" s="223"/>
      <c r="U1051" s="223"/>
      <c r="V1051" s="223"/>
      <c r="W1051" s="223"/>
      <c r="X1051" s="223"/>
      <c r="Y1051" s="223"/>
      <c r="Z1051" s="223"/>
      <c r="AA1051" s="223"/>
      <c r="AB1051" s="223"/>
      <c r="AC1051" s="223"/>
      <c r="AD1051" s="223"/>
      <c r="AE1051" s="223"/>
      <c r="AF1051" s="224"/>
      <c r="AG1051" s="133"/>
      <c r="AH1051" s="100"/>
      <c r="AL1051" s="51"/>
      <c r="AM1051" s="53"/>
    </row>
    <row r="1052" spans="1:39" ht="12" customHeight="1">
      <c r="A1052" s="629"/>
      <c r="B1052" s="630" t="s">
        <v>561</v>
      </c>
      <c r="C1052" s="626" t="s">
        <v>1025</v>
      </c>
      <c r="D1052" s="626"/>
      <c r="E1052" s="433">
        <f aca="true" t="shared" si="122" ref="E1052:M1052">SUM(E1053:E1058)</f>
        <v>1000</v>
      </c>
      <c r="F1052" s="434"/>
      <c r="G1052" s="435"/>
      <c r="H1052" s="403">
        <f>H1055</f>
        <v>1000</v>
      </c>
      <c r="I1052" s="404">
        <f t="shared" si="122"/>
        <v>1000</v>
      </c>
      <c r="J1052" s="404">
        <f t="shared" si="122"/>
        <v>0</v>
      </c>
      <c r="K1052" s="404">
        <f t="shared" si="122"/>
        <v>0</v>
      </c>
      <c r="L1052" s="404">
        <f t="shared" si="122"/>
        <v>1000</v>
      </c>
      <c r="M1052" s="404">
        <f t="shared" si="122"/>
        <v>1000</v>
      </c>
      <c r="N1052" s="634"/>
      <c r="O1052" s="177"/>
      <c r="P1052" s="178"/>
      <c r="Q1052" s="178"/>
      <c r="R1052" s="178"/>
      <c r="S1052" s="178"/>
      <c r="T1052" s="178"/>
      <c r="U1052" s="178"/>
      <c r="V1052" s="178"/>
      <c r="W1052" s="178"/>
      <c r="X1052" s="178"/>
      <c r="Y1052" s="178"/>
      <c r="Z1052" s="178"/>
      <c r="AA1052" s="178"/>
      <c r="AB1052" s="178"/>
      <c r="AC1052" s="178"/>
      <c r="AD1052" s="178"/>
      <c r="AE1052" s="178"/>
      <c r="AF1052" s="179"/>
      <c r="AG1052" s="133"/>
      <c r="AH1052" s="100"/>
      <c r="AL1052" s="51"/>
      <c r="AM1052" s="53">
        <f aca="true" t="shared" si="123" ref="AM1052:AM1058">(M1052/I1052)*100</f>
        <v>100</v>
      </c>
    </row>
    <row r="1053" spans="1:39" ht="12.75" customHeight="1" hidden="1">
      <c r="A1053" s="629"/>
      <c r="B1053" s="630"/>
      <c r="C1053" s="626" t="s">
        <v>28</v>
      </c>
      <c r="D1053" s="626"/>
      <c r="E1053" s="433">
        <f>SUM(I1053:K1053)</f>
        <v>0</v>
      </c>
      <c r="F1053" s="434"/>
      <c r="G1053" s="435"/>
      <c r="H1053" s="403"/>
      <c r="I1053" s="404">
        <f>I1064+I1072</f>
        <v>0</v>
      </c>
      <c r="J1053" s="404">
        <f>J1064+J1072</f>
        <v>0</v>
      </c>
      <c r="K1053" s="404">
        <f>K1064+K1072</f>
        <v>0</v>
      </c>
      <c r="L1053" s="404">
        <f>L1064+L1072</f>
        <v>0</v>
      </c>
      <c r="M1053" s="404">
        <f>M1064+M1072</f>
        <v>0</v>
      </c>
      <c r="N1053" s="634"/>
      <c r="O1053" s="177"/>
      <c r="P1053" s="178"/>
      <c r="Q1053" s="178"/>
      <c r="R1053" s="178"/>
      <c r="S1053" s="178"/>
      <c r="T1053" s="178"/>
      <c r="U1053" s="178"/>
      <c r="V1053" s="178"/>
      <c r="W1053" s="178"/>
      <c r="X1053" s="178"/>
      <c r="Y1053" s="178"/>
      <c r="Z1053" s="178"/>
      <c r="AA1053" s="178"/>
      <c r="AB1053" s="178"/>
      <c r="AC1053" s="178"/>
      <c r="AD1053" s="178"/>
      <c r="AE1053" s="178"/>
      <c r="AF1053" s="179"/>
      <c r="AG1053" s="133"/>
      <c r="AH1053" s="100"/>
      <c r="AL1053" s="51"/>
      <c r="AM1053" s="53" t="e">
        <f t="shared" si="123"/>
        <v>#DIV/0!</v>
      </c>
    </row>
    <row r="1054" spans="1:39" ht="12.75" customHeight="1">
      <c r="A1054" s="629"/>
      <c r="B1054" s="630"/>
      <c r="C1054" s="626" t="s">
        <v>1026</v>
      </c>
      <c r="D1054" s="626"/>
      <c r="E1054" s="433"/>
      <c r="F1054" s="434"/>
      <c r="G1054" s="435"/>
      <c r="H1054" s="403">
        <v>0</v>
      </c>
      <c r="I1054" s="404">
        <v>0</v>
      </c>
      <c r="J1054" s="404"/>
      <c r="K1054" s="404"/>
      <c r="L1054" s="404">
        <v>0</v>
      </c>
      <c r="M1054" s="404">
        <v>0</v>
      </c>
      <c r="N1054" s="634"/>
      <c r="O1054" s="177"/>
      <c r="P1054" s="178"/>
      <c r="Q1054" s="178"/>
      <c r="R1054" s="178"/>
      <c r="S1054" s="178"/>
      <c r="T1054" s="178"/>
      <c r="U1054" s="178"/>
      <c r="V1054" s="178"/>
      <c r="W1054" s="178"/>
      <c r="X1054" s="178"/>
      <c r="Y1054" s="178"/>
      <c r="Z1054" s="178"/>
      <c r="AA1054" s="178"/>
      <c r="AB1054" s="178"/>
      <c r="AC1054" s="178"/>
      <c r="AD1054" s="178"/>
      <c r="AE1054" s="178"/>
      <c r="AF1054" s="179"/>
      <c r="AG1054" s="133"/>
      <c r="AH1054" s="100"/>
      <c r="AL1054" s="51"/>
      <c r="AM1054" s="53"/>
    </row>
    <row r="1055" spans="1:39" ht="12.75" customHeight="1">
      <c r="A1055" s="629"/>
      <c r="B1055" s="630"/>
      <c r="C1055" s="626" t="s">
        <v>1027</v>
      </c>
      <c r="D1055" s="626"/>
      <c r="E1055" s="433">
        <f>SUM(I1055:K1055)</f>
        <v>1000</v>
      </c>
      <c r="F1055" s="434"/>
      <c r="G1055" s="435"/>
      <c r="H1055" s="403">
        <f aca="true" t="shared" si="124" ref="H1055:M1055">H1066+H1074</f>
        <v>1000</v>
      </c>
      <c r="I1055" s="404">
        <f t="shared" si="124"/>
        <v>1000</v>
      </c>
      <c r="J1055" s="404">
        <f t="shared" si="124"/>
        <v>0</v>
      </c>
      <c r="K1055" s="404">
        <f t="shared" si="124"/>
        <v>0</v>
      </c>
      <c r="L1055" s="404">
        <f t="shared" si="124"/>
        <v>1000</v>
      </c>
      <c r="M1055" s="404">
        <f t="shared" si="124"/>
        <v>1000</v>
      </c>
      <c r="N1055" s="634"/>
      <c r="O1055" s="177"/>
      <c r="P1055" s="178"/>
      <c r="Q1055" s="178"/>
      <c r="R1055" s="178"/>
      <c r="S1055" s="178"/>
      <c r="T1055" s="178"/>
      <c r="U1055" s="178"/>
      <c r="V1055" s="178"/>
      <c r="W1055" s="178"/>
      <c r="X1055" s="178"/>
      <c r="Y1055" s="178"/>
      <c r="Z1055" s="178"/>
      <c r="AA1055" s="178"/>
      <c r="AB1055" s="178"/>
      <c r="AC1055" s="178"/>
      <c r="AD1055" s="178"/>
      <c r="AE1055" s="178"/>
      <c r="AF1055" s="179"/>
      <c r="AG1055" s="133"/>
      <c r="AH1055" s="100"/>
      <c r="AL1055" s="51"/>
      <c r="AM1055" s="53">
        <f t="shared" si="123"/>
        <v>100</v>
      </c>
    </row>
    <row r="1056" spans="1:39" ht="12.75" customHeight="1" hidden="1">
      <c r="A1056" s="629"/>
      <c r="B1056" s="630"/>
      <c r="C1056" s="626" t="s">
        <v>30</v>
      </c>
      <c r="D1056" s="626"/>
      <c r="E1056" s="433">
        <f>SUM(I1056:K1056)</f>
        <v>0</v>
      </c>
      <c r="F1056" s="434"/>
      <c r="G1056" s="435"/>
      <c r="H1056" s="403"/>
      <c r="I1056" s="404">
        <f>I1067+I1075</f>
        <v>0</v>
      </c>
      <c r="J1056" s="404">
        <f>J1067+J1075</f>
        <v>0</v>
      </c>
      <c r="K1056" s="404">
        <f>K1067+K1075</f>
        <v>0</v>
      </c>
      <c r="L1056" s="404">
        <f>L1067+L1075</f>
        <v>0</v>
      </c>
      <c r="M1056" s="404">
        <f>M1067+M1075</f>
        <v>0</v>
      </c>
      <c r="N1056" s="634"/>
      <c r="O1056" s="177"/>
      <c r="P1056" s="178"/>
      <c r="Q1056" s="178"/>
      <c r="R1056" s="178"/>
      <c r="S1056" s="178"/>
      <c r="T1056" s="178"/>
      <c r="U1056" s="178"/>
      <c r="V1056" s="178"/>
      <c r="W1056" s="178"/>
      <c r="X1056" s="178"/>
      <c r="Y1056" s="178"/>
      <c r="Z1056" s="178"/>
      <c r="AA1056" s="178"/>
      <c r="AB1056" s="178"/>
      <c r="AC1056" s="178"/>
      <c r="AD1056" s="178"/>
      <c r="AE1056" s="178"/>
      <c r="AF1056" s="179"/>
      <c r="AG1056" s="133"/>
      <c r="AH1056" s="100"/>
      <c r="AL1056" s="51"/>
      <c r="AM1056" s="53" t="e">
        <f t="shared" si="123"/>
        <v>#DIV/0!</v>
      </c>
    </row>
    <row r="1057" spans="1:39" ht="12.75" customHeight="1" hidden="1">
      <c r="A1057" s="629"/>
      <c r="B1057" s="630"/>
      <c r="C1057" s="626" t="s">
        <v>39</v>
      </c>
      <c r="D1057" s="626"/>
      <c r="E1057" s="433">
        <f>SUM(I1057:K1057)</f>
        <v>0</v>
      </c>
      <c r="F1057" s="434"/>
      <c r="G1057" s="435"/>
      <c r="H1057" s="403"/>
      <c r="I1057" s="404">
        <f>I1068+I1076</f>
        <v>0</v>
      </c>
      <c r="J1057" s="404"/>
      <c r="K1057" s="404"/>
      <c r="L1057" s="404"/>
      <c r="M1057" s="404"/>
      <c r="N1057" s="463"/>
      <c r="O1057" s="177"/>
      <c r="P1057" s="178"/>
      <c r="Q1057" s="178"/>
      <c r="R1057" s="178"/>
      <c r="S1057" s="178"/>
      <c r="T1057" s="178"/>
      <c r="U1057" s="178"/>
      <c r="V1057" s="178"/>
      <c r="W1057" s="178"/>
      <c r="X1057" s="178"/>
      <c r="Y1057" s="178"/>
      <c r="Z1057" s="178"/>
      <c r="AA1057" s="178"/>
      <c r="AB1057" s="178"/>
      <c r="AC1057" s="178"/>
      <c r="AD1057" s="178"/>
      <c r="AE1057" s="178"/>
      <c r="AF1057" s="179"/>
      <c r="AG1057" s="133"/>
      <c r="AH1057" s="100"/>
      <c r="AL1057" s="51"/>
      <c r="AM1057" s="53" t="e">
        <f t="shared" si="123"/>
        <v>#DIV/0!</v>
      </c>
    </row>
    <row r="1058" spans="1:39" ht="12.75" customHeight="1" hidden="1">
      <c r="A1058" s="629"/>
      <c r="B1058" s="630"/>
      <c r="C1058" s="626" t="s">
        <v>40</v>
      </c>
      <c r="D1058" s="626"/>
      <c r="E1058" s="433">
        <f>SUM(I1058:K1058)</f>
        <v>0</v>
      </c>
      <c r="F1058" s="434"/>
      <c r="G1058" s="435"/>
      <c r="H1058" s="403"/>
      <c r="I1058" s="404">
        <f>I1069+I1077</f>
        <v>0</v>
      </c>
      <c r="J1058" s="404"/>
      <c r="K1058" s="404"/>
      <c r="L1058" s="404"/>
      <c r="M1058" s="404"/>
      <c r="N1058" s="464"/>
      <c r="O1058" s="183"/>
      <c r="P1058" s="184"/>
      <c r="Q1058" s="184"/>
      <c r="R1058" s="184"/>
      <c r="S1058" s="184"/>
      <c r="T1058" s="184"/>
      <c r="U1058" s="184"/>
      <c r="V1058" s="184"/>
      <c r="W1058" s="184"/>
      <c r="X1058" s="184"/>
      <c r="Y1058" s="184"/>
      <c r="Z1058" s="184"/>
      <c r="AA1058" s="184"/>
      <c r="AB1058" s="184"/>
      <c r="AC1058" s="184"/>
      <c r="AD1058" s="184"/>
      <c r="AE1058" s="184"/>
      <c r="AF1058" s="185"/>
      <c r="AG1058" s="133"/>
      <c r="AH1058" s="100"/>
      <c r="AL1058" s="51"/>
      <c r="AM1058" s="53" t="e">
        <f t="shared" si="123"/>
        <v>#DIV/0!</v>
      </c>
    </row>
    <row r="1059" spans="1:39" ht="12.75" customHeight="1">
      <c r="A1059" s="629"/>
      <c r="B1059" s="630"/>
      <c r="C1059" s="626" t="s">
        <v>1028</v>
      </c>
      <c r="D1059" s="626"/>
      <c r="E1059" s="433"/>
      <c r="F1059" s="434"/>
      <c r="G1059" s="435"/>
      <c r="H1059" s="403">
        <v>0</v>
      </c>
      <c r="I1059" s="404">
        <v>0</v>
      </c>
      <c r="J1059" s="404"/>
      <c r="K1059" s="404"/>
      <c r="L1059" s="404">
        <v>0</v>
      </c>
      <c r="M1059" s="404">
        <v>0</v>
      </c>
      <c r="N1059" s="465"/>
      <c r="O1059" s="206"/>
      <c r="P1059" s="207"/>
      <c r="Q1059" s="207"/>
      <c r="R1059" s="207"/>
      <c r="S1059" s="207"/>
      <c r="T1059" s="207"/>
      <c r="U1059" s="207"/>
      <c r="V1059" s="207"/>
      <c r="W1059" s="207"/>
      <c r="X1059" s="207"/>
      <c r="Y1059" s="207"/>
      <c r="Z1059" s="207"/>
      <c r="AA1059" s="207"/>
      <c r="AB1059" s="207"/>
      <c r="AC1059" s="207"/>
      <c r="AD1059" s="207"/>
      <c r="AE1059" s="207"/>
      <c r="AF1059" s="208"/>
      <c r="AG1059" s="133"/>
      <c r="AH1059" s="100"/>
      <c r="AL1059" s="51"/>
      <c r="AM1059" s="53"/>
    </row>
    <row r="1060" spans="1:39" ht="23.25" customHeight="1">
      <c r="A1060" s="629"/>
      <c r="B1060" s="630"/>
      <c r="C1060" s="626" t="s">
        <v>1029</v>
      </c>
      <c r="D1060" s="626"/>
      <c r="E1060" s="433"/>
      <c r="F1060" s="434"/>
      <c r="G1060" s="435"/>
      <c r="H1060" s="403">
        <v>0</v>
      </c>
      <c r="I1060" s="404">
        <v>0</v>
      </c>
      <c r="J1060" s="404"/>
      <c r="K1060" s="404"/>
      <c r="L1060" s="404">
        <v>0</v>
      </c>
      <c r="M1060" s="404">
        <v>0</v>
      </c>
      <c r="N1060" s="465"/>
      <c r="O1060" s="206"/>
      <c r="P1060" s="207"/>
      <c r="Q1060" s="207"/>
      <c r="R1060" s="207"/>
      <c r="S1060" s="207"/>
      <c r="T1060" s="207"/>
      <c r="U1060" s="207"/>
      <c r="V1060" s="207"/>
      <c r="W1060" s="207"/>
      <c r="X1060" s="207"/>
      <c r="Y1060" s="207"/>
      <c r="Z1060" s="207"/>
      <c r="AA1060" s="207"/>
      <c r="AB1060" s="207"/>
      <c r="AC1060" s="207"/>
      <c r="AD1060" s="207"/>
      <c r="AE1060" s="207"/>
      <c r="AF1060" s="208"/>
      <c r="AG1060" s="133"/>
      <c r="AH1060" s="100"/>
      <c r="AL1060" s="51"/>
      <c r="AM1060" s="53"/>
    </row>
    <row r="1061" spans="1:39" ht="12.75" customHeight="1">
      <c r="A1061" s="629"/>
      <c r="B1061" s="630"/>
      <c r="C1061" s="626" t="s">
        <v>1030</v>
      </c>
      <c r="D1061" s="626"/>
      <c r="E1061" s="433"/>
      <c r="F1061" s="434"/>
      <c r="G1061" s="435"/>
      <c r="H1061" s="403">
        <v>0</v>
      </c>
      <c r="I1061" s="404">
        <v>0</v>
      </c>
      <c r="J1061" s="404"/>
      <c r="K1061" s="404"/>
      <c r="L1061" s="404">
        <v>0</v>
      </c>
      <c r="M1061" s="404">
        <v>0</v>
      </c>
      <c r="N1061" s="465"/>
      <c r="O1061" s="206"/>
      <c r="P1061" s="207"/>
      <c r="Q1061" s="207"/>
      <c r="R1061" s="207"/>
      <c r="S1061" s="207"/>
      <c r="T1061" s="207"/>
      <c r="U1061" s="207"/>
      <c r="V1061" s="207"/>
      <c r="W1061" s="207"/>
      <c r="X1061" s="207"/>
      <c r="Y1061" s="207"/>
      <c r="Z1061" s="207"/>
      <c r="AA1061" s="207"/>
      <c r="AB1061" s="207"/>
      <c r="AC1061" s="207"/>
      <c r="AD1061" s="207"/>
      <c r="AE1061" s="207"/>
      <c r="AF1061" s="208"/>
      <c r="AG1061" s="133"/>
      <c r="AH1061" s="100"/>
      <c r="AL1061" s="51"/>
      <c r="AM1061" s="53"/>
    </row>
    <row r="1062" spans="1:39" ht="12.75" customHeight="1">
      <c r="A1062" s="629"/>
      <c r="B1062" s="630"/>
      <c r="C1062" s="626" t="s">
        <v>1031</v>
      </c>
      <c r="D1062" s="626"/>
      <c r="E1062" s="433"/>
      <c r="F1062" s="434"/>
      <c r="G1062" s="435"/>
      <c r="H1062" s="403">
        <v>0</v>
      </c>
      <c r="I1062" s="404">
        <v>0</v>
      </c>
      <c r="J1062" s="404"/>
      <c r="K1062" s="404"/>
      <c r="L1062" s="404">
        <v>0</v>
      </c>
      <c r="M1062" s="404">
        <v>0</v>
      </c>
      <c r="N1062" s="465"/>
      <c r="O1062" s="206"/>
      <c r="P1062" s="207"/>
      <c r="Q1062" s="207"/>
      <c r="R1062" s="207"/>
      <c r="S1062" s="207"/>
      <c r="T1062" s="207"/>
      <c r="U1062" s="207"/>
      <c r="V1062" s="207"/>
      <c r="W1062" s="207"/>
      <c r="X1062" s="207"/>
      <c r="Y1062" s="207"/>
      <c r="Z1062" s="207"/>
      <c r="AA1062" s="207"/>
      <c r="AB1062" s="207"/>
      <c r="AC1062" s="207"/>
      <c r="AD1062" s="207"/>
      <c r="AE1062" s="207"/>
      <c r="AF1062" s="208"/>
      <c r="AG1062" s="133"/>
      <c r="AH1062" s="100"/>
      <c r="AL1062" s="51"/>
      <c r="AM1062" s="53"/>
    </row>
    <row r="1063" spans="1:39" ht="12.75" customHeight="1">
      <c r="A1063" s="629"/>
      <c r="B1063" s="631" t="s">
        <v>565</v>
      </c>
      <c r="C1063" s="624" t="s">
        <v>1025</v>
      </c>
      <c r="D1063" s="624"/>
      <c r="E1063" s="398">
        <f aca="true" t="shared" si="125" ref="E1063:M1063">SUM(E1064:E1069)</f>
        <v>500</v>
      </c>
      <c r="F1063" s="399"/>
      <c r="G1063" s="172"/>
      <c r="H1063" s="400">
        <v>0</v>
      </c>
      <c r="I1063" s="401">
        <f t="shared" si="125"/>
        <v>500</v>
      </c>
      <c r="J1063" s="401">
        <f t="shared" si="125"/>
        <v>0</v>
      </c>
      <c r="K1063" s="401">
        <f t="shared" si="125"/>
        <v>0</v>
      </c>
      <c r="L1063" s="401">
        <f t="shared" si="125"/>
        <v>500</v>
      </c>
      <c r="M1063" s="401">
        <f t="shared" si="125"/>
        <v>500</v>
      </c>
      <c r="N1063" s="634"/>
      <c r="O1063" s="177"/>
      <c r="P1063" s="178"/>
      <c r="Q1063" s="178"/>
      <c r="R1063" s="178"/>
      <c r="S1063" s="178"/>
      <c r="T1063" s="178"/>
      <c r="U1063" s="178"/>
      <c r="V1063" s="178"/>
      <c r="W1063" s="178"/>
      <c r="X1063" s="178"/>
      <c r="Y1063" s="178"/>
      <c r="Z1063" s="178"/>
      <c r="AA1063" s="178"/>
      <c r="AB1063" s="178"/>
      <c r="AC1063" s="178"/>
      <c r="AD1063" s="178"/>
      <c r="AE1063" s="178"/>
      <c r="AF1063" s="179"/>
      <c r="AG1063" s="133"/>
      <c r="AH1063" s="100"/>
      <c r="AL1063" s="51"/>
      <c r="AM1063" s="53">
        <f>(M1063/I1063)*100</f>
        <v>100</v>
      </c>
    </row>
    <row r="1064" spans="1:39" ht="12.75" customHeight="1" hidden="1">
      <c r="A1064" s="629"/>
      <c r="B1064" s="631"/>
      <c r="C1064" s="624" t="s">
        <v>28</v>
      </c>
      <c r="D1064" s="624"/>
      <c r="E1064" s="398">
        <f>SUM(I1064:K1064)</f>
        <v>0</v>
      </c>
      <c r="F1064" s="399"/>
      <c r="G1064" s="172"/>
      <c r="H1064" s="400"/>
      <c r="I1064" s="401"/>
      <c r="J1064" s="401"/>
      <c r="K1064" s="401"/>
      <c r="L1064" s="401"/>
      <c r="M1064" s="401"/>
      <c r="N1064" s="634"/>
      <c r="O1064" s="177"/>
      <c r="P1064" s="178"/>
      <c r="Q1064" s="178"/>
      <c r="R1064" s="178"/>
      <c r="S1064" s="178"/>
      <c r="T1064" s="178"/>
      <c r="U1064" s="178"/>
      <c r="V1064" s="178"/>
      <c r="W1064" s="178"/>
      <c r="X1064" s="178"/>
      <c r="Y1064" s="178"/>
      <c r="Z1064" s="178"/>
      <c r="AA1064" s="178"/>
      <c r="AB1064" s="178"/>
      <c r="AC1064" s="178"/>
      <c r="AD1064" s="178"/>
      <c r="AE1064" s="178"/>
      <c r="AF1064" s="179"/>
      <c r="AG1064" s="133"/>
      <c r="AH1064" s="100"/>
      <c r="AL1064" s="51"/>
      <c r="AM1064" s="53" t="e">
        <f>(M1064/I1064)*100</f>
        <v>#DIV/0!</v>
      </c>
    </row>
    <row r="1065" spans="1:39" ht="12.75" customHeight="1">
      <c r="A1065" s="629"/>
      <c r="B1065" s="631"/>
      <c r="C1065" s="624" t="s">
        <v>1026</v>
      </c>
      <c r="D1065" s="624"/>
      <c r="E1065" s="398"/>
      <c r="F1065" s="399"/>
      <c r="G1065" s="172"/>
      <c r="H1065" s="400">
        <v>0</v>
      </c>
      <c r="I1065" s="401">
        <v>0</v>
      </c>
      <c r="J1065" s="401"/>
      <c r="K1065" s="401"/>
      <c r="L1065" s="401">
        <v>0</v>
      </c>
      <c r="M1065" s="401">
        <v>0</v>
      </c>
      <c r="N1065" s="634"/>
      <c r="O1065" s="177"/>
      <c r="P1065" s="178"/>
      <c r="Q1065" s="178"/>
      <c r="R1065" s="178"/>
      <c r="S1065" s="178"/>
      <c r="T1065" s="178"/>
      <c r="U1065" s="178"/>
      <c r="V1065" s="178"/>
      <c r="W1065" s="178"/>
      <c r="X1065" s="178"/>
      <c r="Y1065" s="178"/>
      <c r="Z1065" s="178"/>
      <c r="AA1065" s="178"/>
      <c r="AB1065" s="178"/>
      <c r="AC1065" s="178"/>
      <c r="AD1065" s="178"/>
      <c r="AE1065" s="178"/>
      <c r="AF1065" s="179"/>
      <c r="AG1065" s="133"/>
      <c r="AH1065" s="100"/>
      <c r="AL1065" s="51"/>
      <c r="AM1065" s="53"/>
    </row>
    <row r="1066" spans="1:39" ht="12.75" customHeight="1">
      <c r="A1066" s="629"/>
      <c r="B1066" s="631"/>
      <c r="C1066" s="624" t="s">
        <v>1027</v>
      </c>
      <c r="D1066" s="624"/>
      <c r="E1066" s="398">
        <f>SUM(I1066:K1066)</f>
        <v>500</v>
      </c>
      <c r="F1066" s="399">
        <v>813</v>
      </c>
      <c r="G1066" s="172" t="s">
        <v>1055</v>
      </c>
      <c r="H1066" s="400">
        <v>500</v>
      </c>
      <c r="I1066" s="401">
        <v>500</v>
      </c>
      <c r="J1066" s="401"/>
      <c r="K1066" s="401"/>
      <c r="L1066" s="401">
        <v>500</v>
      </c>
      <c r="M1066" s="401">
        <v>500</v>
      </c>
      <c r="N1066" s="634"/>
      <c r="O1066" s="177"/>
      <c r="P1066" s="178"/>
      <c r="Q1066" s="178"/>
      <c r="R1066" s="178"/>
      <c r="S1066" s="178"/>
      <c r="T1066" s="178"/>
      <c r="U1066" s="178"/>
      <c r="V1066" s="178"/>
      <c r="W1066" s="178"/>
      <c r="X1066" s="178"/>
      <c r="Y1066" s="178"/>
      <c r="Z1066" s="178"/>
      <c r="AA1066" s="178"/>
      <c r="AB1066" s="178"/>
      <c r="AC1066" s="178"/>
      <c r="AD1066" s="178"/>
      <c r="AE1066" s="178"/>
      <c r="AF1066" s="179"/>
      <c r="AG1066" s="133"/>
      <c r="AH1066" s="100"/>
      <c r="AL1066" s="51"/>
      <c r="AM1066" s="53">
        <f>(M1066/I1066)*100</f>
        <v>100</v>
      </c>
    </row>
    <row r="1067" spans="1:39" ht="12.75" customHeight="1" hidden="1">
      <c r="A1067" s="629"/>
      <c r="B1067" s="631"/>
      <c r="C1067" s="624" t="s">
        <v>30</v>
      </c>
      <c r="D1067" s="624"/>
      <c r="E1067" s="398">
        <f>SUM(I1067:K1067)</f>
        <v>0</v>
      </c>
      <c r="F1067" s="399"/>
      <c r="G1067" s="172"/>
      <c r="H1067" s="400"/>
      <c r="I1067" s="401"/>
      <c r="J1067" s="401"/>
      <c r="K1067" s="401"/>
      <c r="L1067" s="401"/>
      <c r="M1067" s="401"/>
      <c r="N1067" s="634"/>
      <c r="O1067" s="177"/>
      <c r="P1067" s="178"/>
      <c r="Q1067" s="178"/>
      <c r="R1067" s="178"/>
      <c r="S1067" s="178"/>
      <c r="T1067" s="178"/>
      <c r="U1067" s="178"/>
      <c r="V1067" s="178"/>
      <c r="W1067" s="178"/>
      <c r="X1067" s="178"/>
      <c r="Y1067" s="178"/>
      <c r="Z1067" s="178"/>
      <c r="AA1067" s="178"/>
      <c r="AB1067" s="178"/>
      <c r="AC1067" s="178"/>
      <c r="AD1067" s="178"/>
      <c r="AE1067" s="178"/>
      <c r="AF1067" s="179"/>
      <c r="AG1067" s="133"/>
      <c r="AH1067" s="100"/>
      <c r="AL1067" s="51"/>
      <c r="AM1067" s="53" t="e">
        <f>(M1067/I1067)*100</f>
        <v>#DIV/0!</v>
      </c>
    </row>
    <row r="1068" spans="1:39" ht="12.75" customHeight="1" hidden="1">
      <c r="A1068" s="629"/>
      <c r="B1068" s="631"/>
      <c r="C1068" s="624" t="s">
        <v>39</v>
      </c>
      <c r="D1068" s="624"/>
      <c r="E1068" s="398">
        <f>SUM(I1068:K1068)</f>
        <v>0</v>
      </c>
      <c r="F1068" s="399"/>
      <c r="G1068" s="172"/>
      <c r="H1068" s="400"/>
      <c r="I1068" s="401"/>
      <c r="J1068" s="401"/>
      <c r="K1068" s="401"/>
      <c r="L1068" s="401"/>
      <c r="M1068" s="401"/>
      <c r="N1068" s="417"/>
      <c r="O1068" s="177"/>
      <c r="P1068" s="178"/>
      <c r="Q1068" s="178"/>
      <c r="R1068" s="178"/>
      <c r="S1068" s="178"/>
      <c r="T1068" s="178"/>
      <c r="U1068" s="178"/>
      <c r="V1068" s="178"/>
      <c r="W1068" s="178"/>
      <c r="X1068" s="178"/>
      <c r="Y1068" s="178"/>
      <c r="Z1068" s="178"/>
      <c r="AA1068" s="178"/>
      <c r="AB1068" s="178"/>
      <c r="AC1068" s="178"/>
      <c r="AD1068" s="178"/>
      <c r="AE1068" s="178"/>
      <c r="AF1068" s="179"/>
      <c r="AG1068" s="133"/>
      <c r="AH1068" s="100"/>
      <c r="AL1068" s="51"/>
      <c r="AM1068" s="53" t="e">
        <f>(M1068/I1068)*100</f>
        <v>#DIV/0!</v>
      </c>
    </row>
    <row r="1069" spans="1:39" ht="12.75" customHeight="1" hidden="1">
      <c r="A1069" s="629"/>
      <c r="B1069" s="631"/>
      <c r="C1069" s="624" t="s">
        <v>40</v>
      </c>
      <c r="D1069" s="624"/>
      <c r="E1069" s="398">
        <f>SUM(I1069:K1069)</f>
        <v>0</v>
      </c>
      <c r="F1069" s="399"/>
      <c r="G1069" s="172"/>
      <c r="H1069" s="400"/>
      <c r="I1069" s="401"/>
      <c r="J1069" s="401"/>
      <c r="K1069" s="401"/>
      <c r="L1069" s="401"/>
      <c r="M1069" s="401"/>
      <c r="N1069" s="418"/>
      <c r="O1069" s="183"/>
      <c r="P1069" s="184"/>
      <c r="Q1069" s="184"/>
      <c r="R1069" s="184"/>
      <c r="S1069" s="184"/>
      <c r="T1069" s="184"/>
      <c r="U1069" s="184"/>
      <c r="V1069" s="184"/>
      <c r="W1069" s="184"/>
      <c r="X1069" s="184"/>
      <c r="Y1069" s="184"/>
      <c r="Z1069" s="184"/>
      <c r="AA1069" s="184"/>
      <c r="AB1069" s="184"/>
      <c r="AC1069" s="184"/>
      <c r="AD1069" s="184"/>
      <c r="AE1069" s="184"/>
      <c r="AF1069" s="185"/>
      <c r="AG1069" s="133"/>
      <c r="AH1069" s="100"/>
      <c r="AL1069" s="51"/>
      <c r="AM1069" s="53" t="e">
        <f>(M1069/I1069)*100</f>
        <v>#DIV/0!</v>
      </c>
    </row>
    <row r="1070" spans="1:39" ht="12.75" customHeight="1">
      <c r="A1070" s="629"/>
      <c r="B1070" s="631"/>
      <c r="C1070" s="624" t="s">
        <v>1028</v>
      </c>
      <c r="D1070" s="624"/>
      <c r="E1070" s="398"/>
      <c r="F1070" s="399"/>
      <c r="G1070" s="172"/>
      <c r="H1070" s="400">
        <v>0</v>
      </c>
      <c r="I1070" s="401">
        <v>0</v>
      </c>
      <c r="J1070" s="401"/>
      <c r="K1070" s="401"/>
      <c r="L1070" s="401">
        <v>0</v>
      </c>
      <c r="M1070" s="401">
        <v>0</v>
      </c>
      <c r="N1070" s="425"/>
      <c r="O1070" s="206"/>
      <c r="P1070" s="207"/>
      <c r="Q1070" s="207"/>
      <c r="R1070" s="207"/>
      <c r="S1070" s="207"/>
      <c r="T1070" s="207"/>
      <c r="U1070" s="207"/>
      <c r="V1070" s="207"/>
      <c r="W1070" s="207"/>
      <c r="X1070" s="207"/>
      <c r="Y1070" s="207"/>
      <c r="Z1070" s="207"/>
      <c r="AA1070" s="207"/>
      <c r="AB1070" s="207"/>
      <c r="AC1070" s="207"/>
      <c r="AD1070" s="207"/>
      <c r="AE1070" s="207"/>
      <c r="AF1070" s="208"/>
      <c r="AG1070" s="133"/>
      <c r="AH1070" s="100"/>
      <c r="AL1070" s="51"/>
      <c r="AM1070" s="53"/>
    </row>
    <row r="1071" spans="1:39" ht="12" customHeight="1">
      <c r="A1071" s="629"/>
      <c r="B1071" s="631" t="s">
        <v>569</v>
      </c>
      <c r="C1071" s="624" t="s">
        <v>1025</v>
      </c>
      <c r="D1071" s="624"/>
      <c r="E1071" s="398">
        <f aca="true" t="shared" si="126" ref="E1071:M1071">SUM(E1072:E1077)</f>
        <v>500</v>
      </c>
      <c r="F1071" s="399"/>
      <c r="G1071" s="172"/>
      <c r="H1071" s="400">
        <v>0</v>
      </c>
      <c r="I1071" s="401">
        <f t="shared" si="126"/>
        <v>500</v>
      </c>
      <c r="J1071" s="401">
        <f t="shared" si="126"/>
        <v>0</v>
      </c>
      <c r="K1071" s="401">
        <f t="shared" si="126"/>
        <v>0</v>
      </c>
      <c r="L1071" s="401">
        <f t="shared" si="126"/>
        <v>500</v>
      </c>
      <c r="M1071" s="401">
        <f t="shared" si="126"/>
        <v>500</v>
      </c>
      <c r="N1071" s="634"/>
      <c r="O1071" s="177"/>
      <c r="P1071" s="178"/>
      <c r="Q1071" s="178"/>
      <c r="R1071" s="178"/>
      <c r="S1071" s="178"/>
      <c r="T1071" s="178"/>
      <c r="U1071" s="178"/>
      <c r="V1071" s="178"/>
      <c r="W1071" s="178"/>
      <c r="X1071" s="178"/>
      <c r="Y1071" s="178"/>
      <c r="Z1071" s="178"/>
      <c r="AA1071" s="178"/>
      <c r="AB1071" s="178"/>
      <c r="AC1071" s="178"/>
      <c r="AD1071" s="178"/>
      <c r="AE1071" s="178"/>
      <c r="AF1071" s="179"/>
      <c r="AG1071" s="133"/>
      <c r="AH1071" s="100"/>
      <c r="AL1071" s="51"/>
      <c r="AM1071" s="53"/>
    </row>
    <row r="1072" spans="1:39" ht="12.75" customHeight="1" hidden="1">
      <c r="A1072" s="629"/>
      <c r="B1072" s="631"/>
      <c r="C1072" s="624" t="s">
        <v>28</v>
      </c>
      <c r="D1072" s="624"/>
      <c r="E1072" s="398">
        <f>SUM(I1072:K1072)</f>
        <v>0</v>
      </c>
      <c r="F1072" s="399"/>
      <c r="G1072" s="172"/>
      <c r="H1072" s="400"/>
      <c r="I1072" s="401"/>
      <c r="J1072" s="401"/>
      <c r="K1072" s="401"/>
      <c r="L1072" s="401"/>
      <c r="M1072" s="401"/>
      <c r="N1072" s="634"/>
      <c r="O1072" s="177"/>
      <c r="P1072" s="178"/>
      <c r="Q1072" s="178"/>
      <c r="R1072" s="178"/>
      <c r="S1072" s="178"/>
      <c r="T1072" s="178"/>
      <c r="U1072" s="178"/>
      <c r="V1072" s="178"/>
      <c r="W1072" s="178"/>
      <c r="X1072" s="178"/>
      <c r="Y1072" s="178"/>
      <c r="Z1072" s="178"/>
      <c r="AA1072" s="178"/>
      <c r="AB1072" s="178"/>
      <c r="AC1072" s="178"/>
      <c r="AD1072" s="178"/>
      <c r="AE1072" s="178"/>
      <c r="AF1072" s="179"/>
      <c r="AG1072" s="133"/>
      <c r="AH1072" s="100"/>
      <c r="AL1072" s="51"/>
      <c r="AM1072" s="53" t="e">
        <f>(M1072/I1072)*100</f>
        <v>#DIV/0!</v>
      </c>
    </row>
    <row r="1073" spans="1:39" ht="12.75" customHeight="1">
      <c r="A1073" s="629"/>
      <c r="B1073" s="631"/>
      <c r="C1073" s="624" t="s">
        <v>1026</v>
      </c>
      <c r="D1073" s="624"/>
      <c r="E1073" s="398"/>
      <c r="F1073" s="399"/>
      <c r="G1073" s="172"/>
      <c r="H1073" s="400">
        <v>0</v>
      </c>
      <c r="I1073" s="401">
        <v>0</v>
      </c>
      <c r="J1073" s="401"/>
      <c r="K1073" s="401"/>
      <c r="L1073" s="401">
        <v>0</v>
      </c>
      <c r="M1073" s="401">
        <v>0</v>
      </c>
      <c r="N1073" s="634"/>
      <c r="O1073" s="177"/>
      <c r="P1073" s="178"/>
      <c r="Q1073" s="178"/>
      <c r="R1073" s="178"/>
      <c r="S1073" s="178"/>
      <c r="T1073" s="178"/>
      <c r="U1073" s="178"/>
      <c r="V1073" s="178"/>
      <c r="W1073" s="178"/>
      <c r="X1073" s="178"/>
      <c r="Y1073" s="178"/>
      <c r="Z1073" s="178"/>
      <c r="AA1073" s="178"/>
      <c r="AB1073" s="178"/>
      <c r="AC1073" s="178"/>
      <c r="AD1073" s="178"/>
      <c r="AE1073" s="178"/>
      <c r="AF1073" s="179"/>
      <c r="AG1073" s="133"/>
      <c r="AH1073" s="100"/>
      <c r="AL1073" s="51"/>
      <c r="AM1073" s="53"/>
    </row>
    <row r="1074" spans="1:39" ht="12.75" customHeight="1">
      <c r="A1074" s="629"/>
      <c r="B1074" s="631"/>
      <c r="C1074" s="624" t="s">
        <v>1027</v>
      </c>
      <c r="D1074" s="624"/>
      <c r="E1074" s="398">
        <f>SUM(I1074:K1074)</f>
        <v>500</v>
      </c>
      <c r="F1074" s="399">
        <v>813</v>
      </c>
      <c r="G1074" s="172" t="s">
        <v>1055</v>
      </c>
      <c r="H1074" s="400">
        <v>500</v>
      </c>
      <c r="I1074" s="401">
        <v>500</v>
      </c>
      <c r="J1074" s="401"/>
      <c r="K1074" s="401"/>
      <c r="L1074" s="401">
        <v>500</v>
      </c>
      <c r="M1074" s="401">
        <v>500</v>
      </c>
      <c r="N1074" s="634"/>
      <c r="O1074" s="177"/>
      <c r="P1074" s="178"/>
      <c r="Q1074" s="178"/>
      <c r="R1074" s="178"/>
      <c r="S1074" s="178"/>
      <c r="T1074" s="178"/>
      <c r="U1074" s="178"/>
      <c r="V1074" s="178"/>
      <c r="W1074" s="178"/>
      <c r="X1074" s="178"/>
      <c r="Y1074" s="178"/>
      <c r="Z1074" s="178"/>
      <c r="AA1074" s="178"/>
      <c r="AB1074" s="178"/>
      <c r="AC1074" s="178"/>
      <c r="AD1074" s="178"/>
      <c r="AE1074" s="178"/>
      <c r="AF1074" s="179"/>
      <c r="AG1074" s="133"/>
      <c r="AH1074" s="100"/>
      <c r="AL1074" s="51"/>
      <c r="AM1074" s="53">
        <f aca="true" t="shared" si="127" ref="AM1074:AM1091">(M1074/I1074)*100</f>
        <v>100</v>
      </c>
    </row>
    <row r="1075" spans="1:39" ht="12.75" customHeight="1" hidden="1">
      <c r="A1075" s="629"/>
      <c r="B1075" s="631"/>
      <c r="C1075" s="624" t="s">
        <v>30</v>
      </c>
      <c r="D1075" s="624"/>
      <c r="E1075" s="398">
        <f>SUM(I1075:K1075)</f>
        <v>0</v>
      </c>
      <c r="F1075" s="399"/>
      <c r="G1075" s="172"/>
      <c r="H1075" s="400"/>
      <c r="I1075" s="401"/>
      <c r="J1075" s="401"/>
      <c r="K1075" s="401"/>
      <c r="L1075" s="401"/>
      <c r="M1075" s="401"/>
      <c r="N1075" s="634"/>
      <c r="O1075" s="177"/>
      <c r="P1075" s="178"/>
      <c r="Q1075" s="178"/>
      <c r="R1075" s="178"/>
      <c r="S1075" s="178"/>
      <c r="T1075" s="178"/>
      <c r="U1075" s="178"/>
      <c r="V1075" s="178"/>
      <c r="W1075" s="178"/>
      <c r="X1075" s="178"/>
      <c r="Y1075" s="178"/>
      <c r="Z1075" s="178"/>
      <c r="AA1075" s="178"/>
      <c r="AB1075" s="178"/>
      <c r="AC1075" s="178"/>
      <c r="AD1075" s="178"/>
      <c r="AE1075" s="178"/>
      <c r="AF1075" s="179"/>
      <c r="AG1075" s="133"/>
      <c r="AH1075" s="100"/>
      <c r="AL1075" s="51"/>
      <c r="AM1075" s="53" t="e">
        <f t="shared" si="127"/>
        <v>#DIV/0!</v>
      </c>
    </row>
    <row r="1076" spans="1:39" ht="12.75" customHeight="1" hidden="1">
      <c r="A1076" s="629"/>
      <c r="B1076" s="631"/>
      <c r="C1076" s="624" t="s">
        <v>39</v>
      </c>
      <c r="D1076" s="624"/>
      <c r="E1076" s="398">
        <f>SUM(I1076:K1076)</f>
        <v>0</v>
      </c>
      <c r="F1076" s="399"/>
      <c r="G1076" s="172"/>
      <c r="H1076" s="400"/>
      <c r="I1076" s="401"/>
      <c r="J1076" s="401"/>
      <c r="K1076" s="401"/>
      <c r="L1076" s="401"/>
      <c r="M1076" s="401"/>
      <c r="N1076" s="463"/>
      <c r="O1076" s="177"/>
      <c r="P1076" s="178"/>
      <c r="Q1076" s="178"/>
      <c r="R1076" s="178"/>
      <c r="S1076" s="178"/>
      <c r="T1076" s="178"/>
      <c r="U1076" s="178"/>
      <c r="V1076" s="178"/>
      <c r="W1076" s="178"/>
      <c r="X1076" s="178"/>
      <c r="Y1076" s="178"/>
      <c r="Z1076" s="178"/>
      <c r="AA1076" s="178"/>
      <c r="AB1076" s="178"/>
      <c r="AC1076" s="178"/>
      <c r="AD1076" s="178"/>
      <c r="AE1076" s="178"/>
      <c r="AF1076" s="179"/>
      <c r="AG1076" s="133"/>
      <c r="AH1076" s="100"/>
      <c r="AL1076" s="51"/>
      <c r="AM1076" s="53" t="e">
        <f t="shared" si="127"/>
        <v>#DIV/0!</v>
      </c>
    </row>
    <row r="1077" spans="1:39" ht="12.75" customHeight="1" hidden="1">
      <c r="A1077" s="629"/>
      <c r="B1077" s="631"/>
      <c r="C1077" s="624" t="s">
        <v>40</v>
      </c>
      <c r="D1077" s="624"/>
      <c r="E1077" s="398">
        <f>SUM(I1077:K1077)</f>
        <v>0</v>
      </c>
      <c r="F1077" s="399"/>
      <c r="G1077" s="172"/>
      <c r="H1077" s="400"/>
      <c r="I1077" s="401"/>
      <c r="J1077" s="401"/>
      <c r="K1077" s="401"/>
      <c r="L1077" s="401"/>
      <c r="M1077" s="401"/>
      <c r="N1077" s="464"/>
      <c r="O1077" s="183"/>
      <c r="P1077" s="184"/>
      <c r="Q1077" s="184"/>
      <c r="R1077" s="184"/>
      <c r="S1077" s="184"/>
      <c r="T1077" s="184"/>
      <c r="U1077" s="184"/>
      <c r="V1077" s="184"/>
      <c r="W1077" s="184"/>
      <c r="X1077" s="184"/>
      <c r="Y1077" s="184"/>
      <c r="Z1077" s="184"/>
      <c r="AA1077" s="184"/>
      <c r="AB1077" s="184"/>
      <c r="AC1077" s="184"/>
      <c r="AD1077" s="184"/>
      <c r="AE1077" s="184"/>
      <c r="AF1077" s="185"/>
      <c r="AG1077" s="133"/>
      <c r="AH1077" s="100"/>
      <c r="AL1077" s="51"/>
      <c r="AM1077" s="53" t="e">
        <f t="shared" si="127"/>
        <v>#DIV/0!</v>
      </c>
    </row>
    <row r="1078" spans="1:39" ht="12.75" customHeight="1" hidden="1">
      <c r="A1078" s="629"/>
      <c r="B1078" s="631"/>
      <c r="C1078" s="397" t="s">
        <v>570</v>
      </c>
      <c r="D1078" s="410" t="s">
        <v>571</v>
      </c>
      <c r="E1078" s="477"/>
      <c r="F1078" s="478"/>
      <c r="G1078" s="479"/>
      <c r="H1078" s="482"/>
      <c r="I1078" s="480"/>
      <c r="J1078" s="480"/>
      <c r="K1078" s="480"/>
      <c r="L1078" s="480"/>
      <c r="M1078" s="480"/>
      <c r="N1078" s="483"/>
      <c r="O1078" s="199"/>
      <c r="P1078" s="200"/>
      <c r="Q1078" s="200"/>
      <c r="R1078" s="200"/>
      <c r="S1078" s="200"/>
      <c r="T1078" s="200"/>
      <c r="U1078" s="200"/>
      <c r="V1078" s="200"/>
      <c r="W1078" s="200"/>
      <c r="X1078" s="200"/>
      <c r="Y1078" s="200"/>
      <c r="Z1078" s="200"/>
      <c r="AA1078" s="200"/>
      <c r="AB1078" s="200"/>
      <c r="AC1078" s="200"/>
      <c r="AD1078" s="200"/>
      <c r="AE1078" s="200"/>
      <c r="AF1078" s="201"/>
      <c r="AG1078" s="133"/>
      <c r="AH1078" s="100"/>
      <c r="AL1078" s="51"/>
      <c r="AM1078" s="53" t="e">
        <f t="shared" si="127"/>
        <v>#DIV/0!</v>
      </c>
    </row>
    <row r="1079" spans="1:39" ht="12.75" customHeight="1" hidden="1">
      <c r="A1079" s="629"/>
      <c r="B1079" s="631"/>
      <c r="C1079" s="624" t="s">
        <v>27</v>
      </c>
      <c r="D1079" s="624"/>
      <c r="E1079" s="433">
        <f aca="true" t="shared" si="128" ref="E1079:M1079">SUM(E1080:E1084)</f>
        <v>0</v>
      </c>
      <c r="F1079" s="434"/>
      <c r="G1079" s="435"/>
      <c r="H1079" s="403"/>
      <c r="I1079" s="404">
        <f t="shared" si="128"/>
        <v>0</v>
      </c>
      <c r="J1079" s="404">
        <f t="shared" si="128"/>
        <v>0</v>
      </c>
      <c r="K1079" s="404">
        <f t="shared" si="128"/>
        <v>0</v>
      </c>
      <c r="L1079" s="404">
        <f t="shared" si="128"/>
        <v>0</v>
      </c>
      <c r="M1079" s="404">
        <f t="shared" si="128"/>
        <v>0</v>
      </c>
      <c r="N1079" s="463"/>
      <c r="O1079" s="177"/>
      <c r="P1079" s="178"/>
      <c r="Q1079" s="178"/>
      <c r="R1079" s="178"/>
      <c r="S1079" s="178"/>
      <c r="T1079" s="178"/>
      <c r="U1079" s="178"/>
      <c r="V1079" s="178"/>
      <c r="W1079" s="178"/>
      <c r="X1079" s="178"/>
      <c r="Y1079" s="178"/>
      <c r="Z1079" s="178"/>
      <c r="AA1079" s="178"/>
      <c r="AB1079" s="178"/>
      <c r="AC1079" s="178"/>
      <c r="AD1079" s="178"/>
      <c r="AE1079" s="178"/>
      <c r="AF1079" s="179"/>
      <c r="AG1079" s="133"/>
      <c r="AH1079" s="100"/>
      <c r="AL1079" s="51"/>
      <c r="AM1079" s="53" t="e">
        <f t="shared" si="127"/>
        <v>#DIV/0!</v>
      </c>
    </row>
    <row r="1080" spans="1:39" ht="12.75" customHeight="1" hidden="1">
      <c r="A1080" s="629"/>
      <c r="B1080" s="631"/>
      <c r="C1080" s="624" t="s">
        <v>28</v>
      </c>
      <c r="D1080" s="624"/>
      <c r="E1080" s="433">
        <f>SUM(I1080:K1080)</f>
        <v>0</v>
      </c>
      <c r="F1080" s="434"/>
      <c r="G1080" s="435"/>
      <c r="H1080" s="403"/>
      <c r="I1080" s="404">
        <f aca="true" t="shared" si="129" ref="I1080:M1082">I1087</f>
        <v>0</v>
      </c>
      <c r="J1080" s="404">
        <f t="shared" si="129"/>
        <v>0</v>
      </c>
      <c r="K1080" s="404">
        <f t="shared" si="129"/>
        <v>0</v>
      </c>
      <c r="L1080" s="404">
        <f t="shared" si="129"/>
        <v>0</v>
      </c>
      <c r="M1080" s="404">
        <f t="shared" si="129"/>
        <v>0</v>
      </c>
      <c r="N1080" s="463"/>
      <c r="O1080" s="177"/>
      <c r="P1080" s="178"/>
      <c r="Q1080" s="178"/>
      <c r="R1080" s="178"/>
      <c r="S1080" s="178"/>
      <c r="T1080" s="178"/>
      <c r="U1080" s="178"/>
      <c r="V1080" s="178"/>
      <c r="W1080" s="178"/>
      <c r="X1080" s="178"/>
      <c r="Y1080" s="178"/>
      <c r="Z1080" s="178"/>
      <c r="AA1080" s="178"/>
      <c r="AB1080" s="178"/>
      <c r="AC1080" s="178"/>
      <c r="AD1080" s="178"/>
      <c r="AE1080" s="178"/>
      <c r="AF1080" s="179"/>
      <c r="AG1080" s="133"/>
      <c r="AH1080" s="100"/>
      <c r="AL1080" s="51"/>
      <c r="AM1080" s="53" t="e">
        <f t="shared" si="127"/>
        <v>#DIV/0!</v>
      </c>
    </row>
    <row r="1081" spans="1:39" ht="12.75" customHeight="1" hidden="1">
      <c r="A1081" s="629"/>
      <c r="B1081" s="631"/>
      <c r="C1081" s="624" t="s">
        <v>29</v>
      </c>
      <c r="D1081" s="624"/>
      <c r="E1081" s="433">
        <f>SUM(I1081:K1081)</f>
        <v>0</v>
      </c>
      <c r="F1081" s="434"/>
      <c r="G1081" s="435"/>
      <c r="H1081" s="403"/>
      <c r="I1081" s="404">
        <f t="shared" si="129"/>
        <v>0</v>
      </c>
      <c r="J1081" s="404">
        <f t="shared" si="129"/>
        <v>0</v>
      </c>
      <c r="K1081" s="404">
        <f t="shared" si="129"/>
        <v>0</v>
      </c>
      <c r="L1081" s="404">
        <f t="shared" si="129"/>
        <v>0</v>
      </c>
      <c r="M1081" s="404">
        <f t="shared" si="129"/>
        <v>0</v>
      </c>
      <c r="N1081" s="463"/>
      <c r="O1081" s="177"/>
      <c r="P1081" s="178"/>
      <c r="Q1081" s="178"/>
      <c r="R1081" s="178"/>
      <c r="S1081" s="178"/>
      <c r="T1081" s="178"/>
      <c r="U1081" s="178"/>
      <c r="V1081" s="178"/>
      <c r="W1081" s="178"/>
      <c r="X1081" s="178"/>
      <c r="Y1081" s="178"/>
      <c r="Z1081" s="178"/>
      <c r="AA1081" s="178"/>
      <c r="AB1081" s="178"/>
      <c r="AC1081" s="178"/>
      <c r="AD1081" s="178"/>
      <c r="AE1081" s="178"/>
      <c r="AF1081" s="179"/>
      <c r="AG1081" s="133"/>
      <c r="AH1081" s="100"/>
      <c r="AL1081" s="51"/>
      <c r="AM1081" s="53" t="e">
        <f t="shared" si="127"/>
        <v>#DIV/0!</v>
      </c>
    </row>
    <row r="1082" spans="1:39" ht="12.75" customHeight="1" hidden="1">
      <c r="A1082" s="629"/>
      <c r="B1082" s="631"/>
      <c r="C1082" s="624" t="s">
        <v>30</v>
      </c>
      <c r="D1082" s="624"/>
      <c r="E1082" s="433">
        <f>SUM(I1082:K1082)</f>
        <v>0</v>
      </c>
      <c r="F1082" s="434"/>
      <c r="G1082" s="435"/>
      <c r="H1082" s="403"/>
      <c r="I1082" s="404">
        <f t="shared" si="129"/>
        <v>0</v>
      </c>
      <c r="J1082" s="404">
        <f t="shared" si="129"/>
        <v>0</v>
      </c>
      <c r="K1082" s="404">
        <f t="shared" si="129"/>
        <v>0</v>
      </c>
      <c r="L1082" s="404">
        <f t="shared" si="129"/>
        <v>0</v>
      </c>
      <c r="M1082" s="404">
        <f t="shared" si="129"/>
        <v>0</v>
      </c>
      <c r="N1082" s="463"/>
      <c r="O1082" s="177"/>
      <c r="P1082" s="178"/>
      <c r="Q1082" s="178"/>
      <c r="R1082" s="178"/>
      <c r="S1082" s="178"/>
      <c r="T1082" s="178"/>
      <c r="U1082" s="178"/>
      <c r="V1082" s="178"/>
      <c r="W1082" s="178"/>
      <c r="X1082" s="178"/>
      <c r="Y1082" s="178"/>
      <c r="Z1082" s="178"/>
      <c r="AA1082" s="178"/>
      <c r="AB1082" s="178"/>
      <c r="AC1082" s="178"/>
      <c r="AD1082" s="178"/>
      <c r="AE1082" s="178"/>
      <c r="AF1082" s="179"/>
      <c r="AG1082" s="133"/>
      <c r="AH1082" s="100"/>
      <c r="AL1082" s="51"/>
      <c r="AM1082" s="53" t="e">
        <f t="shared" si="127"/>
        <v>#DIV/0!</v>
      </c>
    </row>
    <row r="1083" spans="1:39" ht="12.75" customHeight="1" hidden="1">
      <c r="A1083" s="629"/>
      <c r="B1083" s="631"/>
      <c r="C1083" s="624" t="s">
        <v>39</v>
      </c>
      <c r="D1083" s="624"/>
      <c r="E1083" s="433">
        <f>SUM(I1083:K1083)</f>
        <v>0</v>
      </c>
      <c r="F1083" s="434"/>
      <c r="G1083" s="435"/>
      <c r="H1083" s="403"/>
      <c r="I1083" s="404">
        <f>I1090</f>
        <v>0</v>
      </c>
      <c r="J1083" s="404"/>
      <c r="K1083" s="404"/>
      <c r="L1083" s="404"/>
      <c r="M1083" s="404"/>
      <c r="N1083" s="463"/>
      <c r="O1083" s="177"/>
      <c r="P1083" s="178"/>
      <c r="Q1083" s="178"/>
      <c r="R1083" s="178"/>
      <c r="S1083" s="178"/>
      <c r="T1083" s="178"/>
      <c r="U1083" s="178"/>
      <c r="V1083" s="178"/>
      <c r="W1083" s="178"/>
      <c r="X1083" s="178"/>
      <c r="Y1083" s="178"/>
      <c r="Z1083" s="178"/>
      <c r="AA1083" s="178"/>
      <c r="AB1083" s="178"/>
      <c r="AC1083" s="178"/>
      <c r="AD1083" s="178"/>
      <c r="AE1083" s="178"/>
      <c r="AF1083" s="179"/>
      <c r="AG1083" s="133"/>
      <c r="AH1083" s="100"/>
      <c r="AL1083" s="51"/>
      <c r="AM1083" s="53" t="e">
        <f t="shared" si="127"/>
        <v>#DIV/0!</v>
      </c>
    </row>
    <row r="1084" spans="1:39" ht="12.75" customHeight="1" hidden="1">
      <c r="A1084" s="629"/>
      <c r="B1084" s="631"/>
      <c r="C1084" s="624" t="s">
        <v>40</v>
      </c>
      <c r="D1084" s="624"/>
      <c r="E1084" s="433">
        <f>SUM(I1084:K1084)</f>
        <v>0</v>
      </c>
      <c r="F1084" s="434"/>
      <c r="G1084" s="435"/>
      <c r="H1084" s="403"/>
      <c r="I1084" s="404">
        <f>I1091</f>
        <v>0</v>
      </c>
      <c r="J1084" s="404"/>
      <c r="K1084" s="404"/>
      <c r="L1084" s="404"/>
      <c r="M1084" s="404"/>
      <c r="N1084" s="464"/>
      <c r="O1084" s="183"/>
      <c r="P1084" s="184"/>
      <c r="Q1084" s="184"/>
      <c r="R1084" s="184"/>
      <c r="S1084" s="184"/>
      <c r="T1084" s="184"/>
      <c r="U1084" s="184"/>
      <c r="V1084" s="184"/>
      <c r="W1084" s="184"/>
      <c r="X1084" s="184"/>
      <c r="Y1084" s="184"/>
      <c r="Z1084" s="184"/>
      <c r="AA1084" s="184"/>
      <c r="AB1084" s="184"/>
      <c r="AC1084" s="184"/>
      <c r="AD1084" s="184"/>
      <c r="AE1084" s="184"/>
      <c r="AF1084" s="185"/>
      <c r="AG1084" s="133"/>
      <c r="AH1084" s="100"/>
      <c r="AL1084" s="51"/>
      <c r="AM1084" s="53" t="e">
        <f t="shared" si="127"/>
        <v>#DIV/0!</v>
      </c>
    </row>
    <row r="1085" spans="1:39" ht="12.75" customHeight="1" hidden="1">
      <c r="A1085" s="629"/>
      <c r="B1085" s="631"/>
      <c r="C1085" s="397" t="s">
        <v>572</v>
      </c>
      <c r="D1085" s="410" t="s">
        <v>573</v>
      </c>
      <c r="E1085" s="398"/>
      <c r="F1085" s="399"/>
      <c r="G1085" s="172"/>
      <c r="H1085" s="400"/>
      <c r="I1085" s="401"/>
      <c r="J1085" s="401"/>
      <c r="K1085" s="401"/>
      <c r="L1085" s="401"/>
      <c r="M1085" s="401"/>
      <c r="N1085" s="634"/>
      <c r="O1085" s="199"/>
      <c r="P1085" s="200"/>
      <c r="Q1085" s="200"/>
      <c r="R1085" s="200"/>
      <c r="S1085" s="200"/>
      <c r="T1085" s="200"/>
      <c r="U1085" s="200"/>
      <c r="V1085" s="200"/>
      <c r="W1085" s="200"/>
      <c r="X1085" s="200"/>
      <c r="Y1085" s="200"/>
      <c r="Z1085" s="200"/>
      <c r="AA1085" s="200"/>
      <c r="AB1085" s="200"/>
      <c r="AC1085" s="200"/>
      <c r="AD1085" s="200"/>
      <c r="AE1085" s="200"/>
      <c r="AF1085" s="201"/>
      <c r="AG1085" s="133"/>
      <c r="AH1085" s="100"/>
      <c r="AL1085" s="51"/>
      <c r="AM1085" s="53" t="e">
        <f t="shared" si="127"/>
        <v>#DIV/0!</v>
      </c>
    </row>
    <row r="1086" spans="1:39" ht="12.75" customHeight="1" hidden="1">
      <c r="A1086" s="629"/>
      <c r="B1086" s="631"/>
      <c r="C1086" s="624" t="s">
        <v>27</v>
      </c>
      <c r="D1086" s="624"/>
      <c r="E1086" s="398">
        <f>SUM(E1087:E1091)</f>
        <v>0</v>
      </c>
      <c r="F1086" s="399"/>
      <c r="G1086" s="172"/>
      <c r="H1086" s="400"/>
      <c r="I1086" s="401">
        <f>SUM(I1087:I1089)</f>
        <v>0</v>
      </c>
      <c r="J1086" s="401">
        <f>SUM(J1087:J1089)</f>
        <v>0</v>
      </c>
      <c r="K1086" s="401">
        <f>SUM(K1087:K1089)</f>
        <v>0</v>
      </c>
      <c r="L1086" s="401">
        <f>SUM(L1087:L1089)</f>
        <v>0</v>
      </c>
      <c r="M1086" s="401">
        <f>SUM(M1087:M1089)</f>
        <v>0</v>
      </c>
      <c r="N1086" s="634"/>
      <c r="O1086" s="177"/>
      <c r="P1086" s="178"/>
      <c r="Q1086" s="178"/>
      <c r="R1086" s="178"/>
      <c r="S1086" s="178"/>
      <c r="T1086" s="178"/>
      <c r="U1086" s="178"/>
      <c r="V1086" s="178"/>
      <c r="W1086" s="178"/>
      <c r="X1086" s="178"/>
      <c r="Y1086" s="178"/>
      <c r="Z1086" s="178"/>
      <c r="AA1086" s="178"/>
      <c r="AB1086" s="178"/>
      <c r="AC1086" s="178"/>
      <c r="AD1086" s="178"/>
      <c r="AE1086" s="178"/>
      <c r="AF1086" s="179"/>
      <c r="AG1086" s="133"/>
      <c r="AH1086" s="100"/>
      <c r="AL1086" s="51"/>
      <c r="AM1086" s="53" t="e">
        <f t="shared" si="127"/>
        <v>#DIV/0!</v>
      </c>
    </row>
    <row r="1087" spans="1:39" ht="12.75" customHeight="1" hidden="1">
      <c r="A1087" s="629"/>
      <c r="B1087" s="631"/>
      <c r="C1087" s="624" t="s">
        <v>28</v>
      </c>
      <c r="D1087" s="624"/>
      <c r="E1087" s="398">
        <f>SUM(I1087:K1087)</f>
        <v>0</v>
      </c>
      <c r="F1087" s="399"/>
      <c r="G1087" s="172"/>
      <c r="H1087" s="400"/>
      <c r="I1087" s="401"/>
      <c r="J1087" s="401"/>
      <c r="K1087" s="401"/>
      <c r="L1087" s="401"/>
      <c r="M1087" s="401"/>
      <c r="N1087" s="634"/>
      <c r="O1087" s="177"/>
      <c r="P1087" s="178"/>
      <c r="Q1087" s="178"/>
      <c r="R1087" s="178"/>
      <c r="S1087" s="178"/>
      <c r="T1087" s="178"/>
      <c r="U1087" s="178"/>
      <c r="V1087" s="178"/>
      <c r="W1087" s="178"/>
      <c r="X1087" s="178"/>
      <c r="Y1087" s="178"/>
      <c r="Z1087" s="178"/>
      <c r="AA1087" s="178"/>
      <c r="AB1087" s="178"/>
      <c r="AC1087" s="178"/>
      <c r="AD1087" s="178"/>
      <c r="AE1087" s="178"/>
      <c r="AF1087" s="179"/>
      <c r="AG1087" s="133"/>
      <c r="AH1087" s="100"/>
      <c r="AL1087" s="51"/>
      <c r="AM1087" s="53" t="e">
        <f t="shared" si="127"/>
        <v>#DIV/0!</v>
      </c>
    </row>
    <row r="1088" spans="1:39" ht="12.75" customHeight="1" hidden="1">
      <c r="A1088" s="629"/>
      <c r="B1088" s="631"/>
      <c r="C1088" s="624" t="s">
        <v>29</v>
      </c>
      <c r="D1088" s="624"/>
      <c r="E1088" s="398">
        <f>SUM(I1088:K1088)</f>
        <v>0</v>
      </c>
      <c r="F1088" s="399"/>
      <c r="G1088" s="172"/>
      <c r="H1088" s="400"/>
      <c r="I1088" s="401">
        <v>0</v>
      </c>
      <c r="J1088" s="401"/>
      <c r="K1088" s="401"/>
      <c r="L1088" s="401"/>
      <c r="M1088" s="401"/>
      <c r="N1088" s="634"/>
      <c r="O1088" s="177"/>
      <c r="P1088" s="178"/>
      <c r="Q1088" s="178"/>
      <c r="R1088" s="178"/>
      <c r="S1088" s="178"/>
      <c r="T1088" s="178"/>
      <c r="U1088" s="178"/>
      <c r="V1088" s="178"/>
      <c r="W1088" s="178"/>
      <c r="X1088" s="178"/>
      <c r="Y1088" s="178"/>
      <c r="Z1088" s="178"/>
      <c r="AA1088" s="178"/>
      <c r="AB1088" s="178"/>
      <c r="AC1088" s="178"/>
      <c r="AD1088" s="178"/>
      <c r="AE1088" s="178"/>
      <c r="AF1088" s="179"/>
      <c r="AG1088" s="133"/>
      <c r="AH1088" s="100"/>
      <c r="AL1088" s="51"/>
      <c r="AM1088" s="53" t="e">
        <f t="shared" si="127"/>
        <v>#DIV/0!</v>
      </c>
    </row>
    <row r="1089" spans="1:39" ht="12.75" customHeight="1" hidden="1">
      <c r="A1089" s="629"/>
      <c r="B1089" s="631"/>
      <c r="C1089" s="624" t="s">
        <v>30</v>
      </c>
      <c r="D1089" s="624"/>
      <c r="E1089" s="398">
        <f>SUM(I1089:K1089)</f>
        <v>0</v>
      </c>
      <c r="F1089" s="399"/>
      <c r="G1089" s="172"/>
      <c r="H1089" s="400"/>
      <c r="I1089" s="401"/>
      <c r="J1089" s="401"/>
      <c r="K1089" s="401"/>
      <c r="L1089" s="401"/>
      <c r="M1089" s="401"/>
      <c r="N1089" s="634"/>
      <c r="O1089" s="177"/>
      <c r="P1089" s="178"/>
      <c r="Q1089" s="178"/>
      <c r="R1089" s="178"/>
      <c r="S1089" s="178"/>
      <c r="T1089" s="178"/>
      <c r="U1089" s="178"/>
      <c r="V1089" s="178"/>
      <c r="W1089" s="178"/>
      <c r="X1089" s="178"/>
      <c r="Y1089" s="178"/>
      <c r="Z1089" s="178"/>
      <c r="AA1089" s="178"/>
      <c r="AB1089" s="178"/>
      <c r="AC1089" s="178"/>
      <c r="AD1089" s="178"/>
      <c r="AE1089" s="178"/>
      <c r="AF1089" s="179"/>
      <c r="AG1089" s="133"/>
      <c r="AH1089" s="100"/>
      <c r="AL1089" s="51"/>
      <c r="AM1089" s="53" t="e">
        <f t="shared" si="127"/>
        <v>#DIV/0!</v>
      </c>
    </row>
    <row r="1090" spans="1:39" ht="12.75" customHeight="1" hidden="1">
      <c r="A1090" s="629"/>
      <c r="B1090" s="631"/>
      <c r="C1090" s="624" t="s">
        <v>39</v>
      </c>
      <c r="D1090" s="624"/>
      <c r="E1090" s="398">
        <f>SUM(I1090:K1090)</f>
        <v>0</v>
      </c>
      <c r="F1090" s="399"/>
      <c r="G1090" s="172"/>
      <c r="H1090" s="400"/>
      <c r="I1090" s="401"/>
      <c r="J1090" s="401"/>
      <c r="K1090" s="401"/>
      <c r="L1090" s="401"/>
      <c r="M1090" s="401"/>
      <c r="N1090" s="463"/>
      <c r="O1090" s="177"/>
      <c r="P1090" s="178"/>
      <c r="Q1090" s="178"/>
      <c r="R1090" s="178"/>
      <c r="S1090" s="178"/>
      <c r="T1090" s="178"/>
      <c r="U1090" s="178"/>
      <c r="V1090" s="178"/>
      <c r="W1090" s="178"/>
      <c r="X1090" s="178"/>
      <c r="Y1090" s="178"/>
      <c r="Z1090" s="178"/>
      <c r="AA1090" s="178"/>
      <c r="AB1090" s="178"/>
      <c r="AC1090" s="178"/>
      <c r="AD1090" s="178"/>
      <c r="AE1090" s="178"/>
      <c r="AF1090" s="179"/>
      <c r="AG1090" s="133"/>
      <c r="AH1090" s="100"/>
      <c r="AL1090" s="51"/>
      <c r="AM1090" s="53" t="e">
        <f t="shared" si="127"/>
        <v>#DIV/0!</v>
      </c>
    </row>
    <row r="1091" spans="1:39" ht="12.75" customHeight="1" hidden="1">
      <c r="A1091" s="629"/>
      <c r="B1091" s="631"/>
      <c r="C1091" s="624" t="s">
        <v>40</v>
      </c>
      <c r="D1091" s="624"/>
      <c r="E1091" s="398">
        <f>SUM(I1091:K1091)</f>
        <v>0</v>
      </c>
      <c r="F1091" s="399"/>
      <c r="G1091" s="172"/>
      <c r="H1091" s="400"/>
      <c r="I1091" s="401"/>
      <c r="J1091" s="401"/>
      <c r="K1091" s="401"/>
      <c r="L1091" s="401"/>
      <c r="M1091" s="401"/>
      <c r="N1091" s="464"/>
      <c r="O1091" s="183"/>
      <c r="P1091" s="184"/>
      <c r="Q1091" s="184"/>
      <c r="R1091" s="184"/>
      <c r="S1091" s="184"/>
      <c r="T1091" s="184"/>
      <c r="U1091" s="184"/>
      <c r="V1091" s="184"/>
      <c r="W1091" s="184"/>
      <c r="X1091" s="184"/>
      <c r="Y1091" s="184"/>
      <c r="Z1091" s="184"/>
      <c r="AA1091" s="184"/>
      <c r="AB1091" s="184"/>
      <c r="AC1091" s="184"/>
      <c r="AD1091" s="184"/>
      <c r="AE1091" s="184"/>
      <c r="AF1091" s="185"/>
      <c r="AG1091" s="133"/>
      <c r="AH1091" s="100"/>
      <c r="AL1091" s="51"/>
      <c r="AM1091" s="53" t="e">
        <f t="shared" si="127"/>
        <v>#DIV/0!</v>
      </c>
    </row>
    <row r="1092" spans="1:39" ht="18.75" customHeight="1">
      <c r="A1092" s="629"/>
      <c r="B1092" s="631"/>
      <c r="C1092" s="624" t="s">
        <v>1028</v>
      </c>
      <c r="D1092" s="624"/>
      <c r="E1092" s="398"/>
      <c r="F1092" s="399"/>
      <c r="G1092" s="172"/>
      <c r="H1092" s="400">
        <v>0</v>
      </c>
      <c r="I1092" s="401">
        <v>0</v>
      </c>
      <c r="J1092" s="401"/>
      <c r="K1092" s="401"/>
      <c r="L1092" s="401">
        <v>0</v>
      </c>
      <c r="M1092" s="401">
        <v>0</v>
      </c>
      <c r="N1092" s="484"/>
      <c r="O1092" s="473"/>
      <c r="P1092" s="474"/>
      <c r="Q1092" s="474"/>
      <c r="R1092" s="474"/>
      <c r="S1092" s="474"/>
      <c r="T1092" s="474"/>
      <c r="U1092" s="474"/>
      <c r="V1092" s="474"/>
      <c r="W1092" s="474"/>
      <c r="X1092" s="474"/>
      <c r="Y1092" s="474"/>
      <c r="Z1092" s="474"/>
      <c r="AA1092" s="474"/>
      <c r="AB1092" s="474"/>
      <c r="AC1092" s="474"/>
      <c r="AD1092" s="474"/>
      <c r="AE1092" s="474"/>
      <c r="AF1092" s="485"/>
      <c r="AG1092" s="133"/>
      <c r="AH1092" s="100"/>
      <c r="AL1092" s="51"/>
      <c r="AM1092" s="53"/>
    </row>
    <row r="1093" spans="1:39" ht="13.5" customHeight="1">
      <c r="A1093" s="629"/>
      <c r="B1093" s="630" t="s">
        <v>575</v>
      </c>
      <c r="C1093" s="626" t="s">
        <v>1025</v>
      </c>
      <c r="D1093" s="626"/>
      <c r="E1093" s="477"/>
      <c r="F1093" s="478"/>
      <c r="G1093" s="479"/>
      <c r="H1093" s="403">
        <f>H1095</f>
        <v>108634.5</v>
      </c>
      <c r="I1093" s="404">
        <f>SUM(I1094:I1095)</f>
        <v>110139.32691999999</v>
      </c>
      <c r="J1093" s="404" t="e">
        <f>SUM(J1094:J1095)</f>
        <v>#REF!</v>
      </c>
      <c r="K1093" s="404" t="e">
        <f>SUM(K1094:K1095)</f>
        <v>#REF!</v>
      </c>
      <c r="L1093" s="404">
        <f>SUM(L1094:L1095)</f>
        <v>109912.5674</v>
      </c>
      <c r="M1093" s="404">
        <f>SUM(M1094:M1095)</f>
        <v>109912.5674</v>
      </c>
      <c r="N1093" s="445"/>
      <c r="O1093" s="211"/>
      <c r="P1093" s="223"/>
      <c r="Q1093" s="223"/>
      <c r="R1093" s="223"/>
      <c r="S1093" s="223"/>
      <c r="T1093" s="223"/>
      <c r="U1093" s="223"/>
      <c r="V1093" s="223"/>
      <c r="W1093" s="223"/>
      <c r="X1093" s="223"/>
      <c r="Y1093" s="223"/>
      <c r="Z1093" s="223"/>
      <c r="AA1093" s="223"/>
      <c r="AB1093" s="223"/>
      <c r="AC1093" s="223"/>
      <c r="AD1093" s="223"/>
      <c r="AE1093" s="223"/>
      <c r="AF1093" s="224"/>
      <c r="AG1093" s="133"/>
      <c r="AH1093" s="100"/>
      <c r="AL1093" s="51"/>
      <c r="AM1093" s="53"/>
    </row>
    <row r="1094" spans="1:39" ht="12.75" customHeight="1">
      <c r="A1094" s="629"/>
      <c r="B1094" s="630"/>
      <c r="C1094" s="626" t="s">
        <v>1026</v>
      </c>
      <c r="D1094" s="626"/>
      <c r="E1094" s="477"/>
      <c r="F1094" s="478"/>
      <c r="G1094" s="479"/>
      <c r="H1094" s="403">
        <v>0</v>
      </c>
      <c r="I1094" s="404">
        <f>I1102+I1134</f>
        <v>0</v>
      </c>
      <c r="J1094" s="404"/>
      <c r="K1094" s="404"/>
      <c r="L1094" s="404">
        <f>L1102+L1134</f>
        <v>0</v>
      </c>
      <c r="M1094" s="404">
        <f>M1102+M1134</f>
        <v>0</v>
      </c>
      <c r="N1094" s="445"/>
      <c r="O1094" s="211"/>
      <c r="P1094" s="223"/>
      <c r="Q1094" s="223"/>
      <c r="R1094" s="223"/>
      <c r="S1094" s="223"/>
      <c r="T1094" s="223"/>
      <c r="U1094" s="223"/>
      <c r="V1094" s="223"/>
      <c r="W1094" s="223"/>
      <c r="X1094" s="223"/>
      <c r="Y1094" s="223"/>
      <c r="Z1094" s="223"/>
      <c r="AA1094" s="223"/>
      <c r="AB1094" s="223"/>
      <c r="AC1094" s="223"/>
      <c r="AD1094" s="223"/>
      <c r="AE1094" s="223"/>
      <c r="AF1094" s="224"/>
      <c r="AG1094" s="133"/>
      <c r="AH1094" s="100"/>
      <c r="AL1094" s="51"/>
      <c r="AM1094" s="53"/>
    </row>
    <row r="1095" spans="1:39" ht="12.75" customHeight="1">
      <c r="A1095" s="629"/>
      <c r="B1095" s="630"/>
      <c r="C1095" s="626" t="s">
        <v>1027</v>
      </c>
      <c r="D1095" s="626"/>
      <c r="E1095" s="477"/>
      <c r="F1095" s="478"/>
      <c r="G1095" s="479"/>
      <c r="H1095" s="403">
        <f>H1104+H1136</f>
        <v>108634.5</v>
      </c>
      <c r="I1095" s="404">
        <f>I1104+I1136+I1153</f>
        <v>110139.32691999999</v>
      </c>
      <c r="J1095" s="404" t="e">
        <f>J1104+J1136+J1153</f>
        <v>#REF!</v>
      </c>
      <c r="K1095" s="404" t="e">
        <f>K1104+K1136+K1153</f>
        <v>#REF!</v>
      </c>
      <c r="L1095" s="404">
        <f>L1104+L1136+L1153</f>
        <v>109912.5674</v>
      </c>
      <c r="M1095" s="404">
        <f>M1104+M1136+M1153</f>
        <v>109912.5674</v>
      </c>
      <c r="N1095" s="445"/>
      <c r="O1095" s="211"/>
      <c r="P1095" s="223"/>
      <c r="Q1095" s="223"/>
      <c r="R1095" s="223"/>
      <c r="S1095" s="223"/>
      <c r="T1095" s="223"/>
      <c r="U1095" s="223"/>
      <c r="V1095" s="223"/>
      <c r="W1095" s="223"/>
      <c r="X1095" s="223"/>
      <c r="Y1095" s="223"/>
      <c r="Z1095" s="223"/>
      <c r="AA1095" s="223"/>
      <c r="AB1095" s="223"/>
      <c r="AC1095" s="223"/>
      <c r="AD1095" s="223"/>
      <c r="AE1095" s="223"/>
      <c r="AF1095" s="224"/>
      <c r="AG1095" s="133"/>
      <c r="AH1095" s="100"/>
      <c r="AL1095" s="51"/>
      <c r="AM1095" s="53"/>
    </row>
    <row r="1096" spans="1:39" ht="12.75" customHeight="1" hidden="1">
      <c r="A1096" s="629"/>
      <c r="B1096" s="630"/>
      <c r="C1096" s="626" t="s">
        <v>30</v>
      </c>
      <c r="D1096" s="626"/>
      <c r="E1096" s="477"/>
      <c r="F1096" s="478"/>
      <c r="G1096" s="479"/>
      <c r="H1096" s="482"/>
      <c r="I1096" s="404">
        <f>I1105+I1137</f>
        <v>0</v>
      </c>
      <c r="J1096" s="404"/>
      <c r="K1096" s="404"/>
      <c r="L1096" s="404">
        <f>L1105+L1137</f>
        <v>0</v>
      </c>
      <c r="M1096" s="404">
        <f>M1105+M1137</f>
        <v>0</v>
      </c>
      <c r="N1096" s="445"/>
      <c r="O1096" s="211"/>
      <c r="P1096" s="223"/>
      <c r="Q1096" s="223"/>
      <c r="R1096" s="223"/>
      <c r="S1096" s="223"/>
      <c r="T1096" s="223"/>
      <c r="U1096" s="223"/>
      <c r="V1096" s="223"/>
      <c r="W1096" s="223"/>
      <c r="X1096" s="223"/>
      <c r="Y1096" s="223"/>
      <c r="Z1096" s="223"/>
      <c r="AA1096" s="223"/>
      <c r="AB1096" s="223"/>
      <c r="AC1096" s="223"/>
      <c r="AD1096" s="223"/>
      <c r="AE1096" s="223"/>
      <c r="AF1096" s="224"/>
      <c r="AG1096" s="133"/>
      <c r="AH1096" s="100"/>
      <c r="AL1096" s="51"/>
      <c r="AM1096" s="53" t="e">
        <f>(M1096/I1096)*100</f>
        <v>#DIV/0!</v>
      </c>
    </row>
    <row r="1097" spans="1:39" ht="12.75" customHeight="1">
      <c r="A1097" s="629"/>
      <c r="B1097" s="630"/>
      <c r="C1097" s="626" t="s">
        <v>1028</v>
      </c>
      <c r="D1097" s="626"/>
      <c r="E1097" s="477"/>
      <c r="F1097" s="478"/>
      <c r="G1097" s="479"/>
      <c r="H1097" s="403">
        <v>0</v>
      </c>
      <c r="I1097" s="404">
        <v>0</v>
      </c>
      <c r="J1097" s="404"/>
      <c r="K1097" s="404"/>
      <c r="L1097" s="404">
        <v>0</v>
      </c>
      <c r="M1097" s="404">
        <v>0</v>
      </c>
      <c r="N1097" s="445"/>
      <c r="O1097" s="211"/>
      <c r="P1097" s="223"/>
      <c r="Q1097" s="223"/>
      <c r="R1097" s="223"/>
      <c r="S1097" s="223"/>
      <c r="T1097" s="223"/>
      <c r="U1097" s="223"/>
      <c r="V1097" s="223"/>
      <c r="W1097" s="223"/>
      <c r="X1097" s="223"/>
      <c r="Y1097" s="223"/>
      <c r="Z1097" s="223"/>
      <c r="AA1097" s="223"/>
      <c r="AB1097" s="223"/>
      <c r="AC1097" s="223"/>
      <c r="AD1097" s="223"/>
      <c r="AE1097" s="223"/>
      <c r="AF1097" s="224"/>
      <c r="AG1097" s="133"/>
      <c r="AH1097" s="100"/>
      <c r="AL1097" s="51"/>
      <c r="AM1097" s="53"/>
    </row>
    <row r="1098" spans="1:39" ht="22.5" customHeight="1">
      <c r="A1098" s="629"/>
      <c r="B1098" s="630"/>
      <c r="C1098" s="626" t="s">
        <v>1029</v>
      </c>
      <c r="D1098" s="626"/>
      <c r="E1098" s="477"/>
      <c r="F1098" s="478"/>
      <c r="G1098" s="479"/>
      <c r="H1098" s="403">
        <v>0</v>
      </c>
      <c r="I1098" s="404">
        <v>0</v>
      </c>
      <c r="J1098" s="404"/>
      <c r="K1098" s="404"/>
      <c r="L1098" s="404">
        <v>0</v>
      </c>
      <c r="M1098" s="404">
        <v>0</v>
      </c>
      <c r="N1098" s="445"/>
      <c r="O1098" s="211"/>
      <c r="P1098" s="223"/>
      <c r="Q1098" s="223"/>
      <c r="R1098" s="223"/>
      <c r="S1098" s="223"/>
      <c r="T1098" s="223"/>
      <c r="U1098" s="223"/>
      <c r="V1098" s="223"/>
      <c r="W1098" s="223"/>
      <c r="X1098" s="223"/>
      <c r="Y1098" s="223"/>
      <c r="Z1098" s="223"/>
      <c r="AA1098" s="223"/>
      <c r="AB1098" s="223"/>
      <c r="AC1098" s="223"/>
      <c r="AD1098" s="223"/>
      <c r="AE1098" s="223"/>
      <c r="AF1098" s="224"/>
      <c r="AG1098" s="133"/>
      <c r="AH1098" s="100"/>
      <c r="AL1098" s="51"/>
      <c r="AM1098" s="53"/>
    </row>
    <row r="1099" spans="1:39" ht="12.75" customHeight="1">
      <c r="A1099" s="629"/>
      <c r="B1099" s="630"/>
      <c r="C1099" s="626" t="s">
        <v>1030</v>
      </c>
      <c r="D1099" s="626"/>
      <c r="E1099" s="477"/>
      <c r="F1099" s="478"/>
      <c r="G1099" s="479"/>
      <c r="H1099" s="403">
        <v>0</v>
      </c>
      <c r="I1099" s="404">
        <v>0</v>
      </c>
      <c r="J1099" s="404"/>
      <c r="K1099" s="404"/>
      <c r="L1099" s="404">
        <v>0</v>
      </c>
      <c r="M1099" s="404">
        <v>0</v>
      </c>
      <c r="N1099" s="445"/>
      <c r="O1099" s="211"/>
      <c r="P1099" s="223"/>
      <c r="Q1099" s="223"/>
      <c r="R1099" s="223"/>
      <c r="S1099" s="223"/>
      <c r="T1099" s="223"/>
      <c r="U1099" s="223"/>
      <c r="V1099" s="223"/>
      <c r="W1099" s="223"/>
      <c r="X1099" s="223"/>
      <c r="Y1099" s="223"/>
      <c r="Z1099" s="223"/>
      <c r="AA1099" s="223"/>
      <c r="AB1099" s="223"/>
      <c r="AC1099" s="223"/>
      <c r="AD1099" s="223"/>
      <c r="AE1099" s="223"/>
      <c r="AF1099" s="224"/>
      <c r="AG1099" s="133"/>
      <c r="AH1099" s="100"/>
      <c r="AL1099" s="51"/>
      <c r="AM1099" s="53"/>
    </row>
    <row r="1100" spans="1:39" ht="12.75" customHeight="1">
      <c r="A1100" s="629"/>
      <c r="B1100" s="630"/>
      <c r="C1100" s="626" t="s">
        <v>1031</v>
      </c>
      <c r="D1100" s="626"/>
      <c r="E1100" s="477"/>
      <c r="F1100" s="478"/>
      <c r="G1100" s="479"/>
      <c r="H1100" s="403">
        <v>0</v>
      </c>
      <c r="I1100" s="404">
        <v>0</v>
      </c>
      <c r="J1100" s="404"/>
      <c r="K1100" s="404"/>
      <c r="L1100" s="404">
        <v>0</v>
      </c>
      <c r="M1100" s="404">
        <v>0</v>
      </c>
      <c r="N1100" s="445"/>
      <c r="O1100" s="211"/>
      <c r="P1100" s="223"/>
      <c r="Q1100" s="223"/>
      <c r="R1100" s="223"/>
      <c r="S1100" s="223"/>
      <c r="T1100" s="223"/>
      <c r="U1100" s="223"/>
      <c r="V1100" s="223"/>
      <c r="W1100" s="223"/>
      <c r="X1100" s="223"/>
      <c r="Y1100" s="223"/>
      <c r="Z1100" s="223"/>
      <c r="AA1100" s="223"/>
      <c r="AB1100" s="223"/>
      <c r="AC1100" s="223"/>
      <c r="AD1100" s="223"/>
      <c r="AE1100" s="223"/>
      <c r="AF1100" s="224"/>
      <c r="AG1100" s="133"/>
      <c r="AH1100" s="100"/>
      <c r="AL1100" s="51"/>
      <c r="AM1100" s="53"/>
    </row>
    <row r="1101" spans="1:39" ht="12.75" customHeight="1">
      <c r="A1101" s="629"/>
      <c r="B1101" s="630" t="s">
        <v>577</v>
      </c>
      <c r="C1101" s="626" t="s">
        <v>1025</v>
      </c>
      <c r="D1101" s="626"/>
      <c r="E1101" s="433">
        <f aca="true" t="shared" si="130" ref="E1101:M1101">SUM(E1102:E1107)</f>
        <v>109976.09591999999</v>
      </c>
      <c r="F1101" s="434"/>
      <c r="G1101" s="435"/>
      <c r="H1101" s="403">
        <f>H1104</f>
        <v>108285.1</v>
      </c>
      <c r="I1101" s="404">
        <f t="shared" si="130"/>
        <v>109976.09591999999</v>
      </c>
      <c r="J1101" s="404">
        <f t="shared" si="130"/>
        <v>0</v>
      </c>
      <c r="K1101" s="404">
        <f t="shared" si="130"/>
        <v>0</v>
      </c>
      <c r="L1101" s="404">
        <f t="shared" si="130"/>
        <v>109749.3364</v>
      </c>
      <c r="M1101" s="404">
        <f t="shared" si="130"/>
        <v>109749.3364</v>
      </c>
      <c r="N1101" s="463"/>
      <c r="O1101" s="177"/>
      <c r="P1101" s="178"/>
      <c r="Q1101" s="178"/>
      <c r="R1101" s="178"/>
      <c r="S1101" s="178"/>
      <c r="T1101" s="178"/>
      <c r="U1101" s="178"/>
      <c r="V1101" s="178"/>
      <c r="W1101" s="178"/>
      <c r="X1101" s="178"/>
      <c r="Y1101" s="178"/>
      <c r="Z1101" s="178"/>
      <c r="AA1101" s="178"/>
      <c r="AB1101" s="178"/>
      <c r="AC1101" s="178"/>
      <c r="AD1101" s="178"/>
      <c r="AE1101" s="178"/>
      <c r="AF1101" s="179"/>
      <c r="AG1101" s="133"/>
      <c r="AH1101" s="100"/>
      <c r="AL1101" s="51"/>
      <c r="AM1101" s="53"/>
    </row>
    <row r="1102" spans="1:39" ht="12.75" customHeight="1" hidden="1">
      <c r="A1102" s="629"/>
      <c r="B1102" s="630"/>
      <c r="C1102" s="626" t="s">
        <v>28</v>
      </c>
      <c r="D1102" s="626"/>
      <c r="E1102" s="433">
        <f>SUM(I1102:K1102)</f>
        <v>0</v>
      </c>
      <c r="F1102" s="434"/>
      <c r="G1102" s="435"/>
      <c r="H1102" s="403"/>
      <c r="I1102" s="404">
        <f>I1113</f>
        <v>0</v>
      </c>
      <c r="J1102" s="404">
        <f>J1113</f>
        <v>0</v>
      </c>
      <c r="K1102" s="404">
        <f>K1113</f>
        <v>0</v>
      </c>
      <c r="L1102" s="404">
        <f>L1113</f>
        <v>0</v>
      </c>
      <c r="M1102" s="404">
        <f>M1113</f>
        <v>0</v>
      </c>
      <c r="N1102" s="463"/>
      <c r="O1102" s="177"/>
      <c r="P1102" s="178"/>
      <c r="Q1102" s="178"/>
      <c r="R1102" s="178"/>
      <c r="S1102" s="178"/>
      <c r="T1102" s="178"/>
      <c r="U1102" s="178"/>
      <c r="V1102" s="178"/>
      <c r="W1102" s="178"/>
      <c r="X1102" s="178"/>
      <c r="Y1102" s="178"/>
      <c r="Z1102" s="178"/>
      <c r="AA1102" s="178"/>
      <c r="AB1102" s="178"/>
      <c r="AC1102" s="178"/>
      <c r="AD1102" s="178"/>
      <c r="AE1102" s="178"/>
      <c r="AF1102" s="179"/>
      <c r="AG1102" s="133"/>
      <c r="AH1102" s="100"/>
      <c r="AL1102" s="51"/>
      <c r="AM1102" s="53" t="e">
        <f>(M1102/I1102)*100</f>
        <v>#DIV/0!</v>
      </c>
    </row>
    <row r="1103" spans="1:39" ht="12.75" customHeight="1">
      <c r="A1103" s="629"/>
      <c r="B1103" s="630"/>
      <c r="C1103" s="626" t="s">
        <v>1026</v>
      </c>
      <c r="D1103" s="626"/>
      <c r="E1103" s="433"/>
      <c r="F1103" s="434"/>
      <c r="G1103" s="435"/>
      <c r="H1103" s="403">
        <v>0</v>
      </c>
      <c r="I1103" s="404">
        <v>0</v>
      </c>
      <c r="J1103" s="404"/>
      <c r="K1103" s="404"/>
      <c r="L1103" s="404">
        <v>0</v>
      </c>
      <c r="M1103" s="404">
        <v>0</v>
      </c>
      <c r="N1103" s="463"/>
      <c r="O1103" s="177"/>
      <c r="P1103" s="178"/>
      <c r="Q1103" s="178"/>
      <c r="R1103" s="178"/>
      <c r="S1103" s="178"/>
      <c r="T1103" s="178"/>
      <c r="U1103" s="178"/>
      <c r="V1103" s="178"/>
      <c r="W1103" s="178"/>
      <c r="X1103" s="178"/>
      <c r="Y1103" s="178"/>
      <c r="Z1103" s="178"/>
      <c r="AA1103" s="178"/>
      <c r="AB1103" s="178"/>
      <c r="AC1103" s="178"/>
      <c r="AD1103" s="178"/>
      <c r="AE1103" s="178"/>
      <c r="AF1103" s="179"/>
      <c r="AG1103" s="133"/>
      <c r="AH1103" s="100"/>
      <c r="AL1103" s="51"/>
      <c r="AM1103" s="53"/>
    </row>
    <row r="1104" spans="1:39" ht="12.75" customHeight="1">
      <c r="A1104" s="629"/>
      <c r="B1104" s="630"/>
      <c r="C1104" s="626" t="s">
        <v>1027</v>
      </c>
      <c r="D1104" s="626"/>
      <c r="E1104" s="433">
        <f>SUM(I1104:K1104)</f>
        <v>109976.09591999999</v>
      </c>
      <c r="F1104" s="434"/>
      <c r="G1104" s="435"/>
      <c r="H1104" s="403">
        <f>H1115</f>
        <v>108285.1</v>
      </c>
      <c r="I1104" s="404">
        <f>I1115+I1123</f>
        <v>109976.09591999999</v>
      </c>
      <c r="J1104" s="404">
        <f>J1115+J1123</f>
        <v>0</v>
      </c>
      <c r="K1104" s="404">
        <f>K1115+K1123</f>
        <v>0</v>
      </c>
      <c r="L1104" s="404">
        <f>L1115+L1123</f>
        <v>109749.3364</v>
      </c>
      <c r="M1104" s="404">
        <f>M1115+M1123</f>
        <v>109749.3364</v>
      </c>
      <c r="N1104" s="441">
        <f>N1115</f>
        <v>0</v>
      </c>
      <c r="O1104" s="177"/>
      <c r="P1104" s="178"/>
      <c r="Q1104" s="178"/>
      <c r="R1104" s="178"/>
      <c r="S1104" s="178"/>
      <c r="T1104" s="178"/>
      <c r="U1104" s="178"/>
      <c r="V1104" s="178"/>
      <c r="W1104" s="178"/>
      <c r="X1104" s="178"/>
      <c r="Y1104" s="178"/>
      <c r="Z1104" s="178"/>
      <c r="AA1104" s="178"/>
      <c r="AB1104" s="178"/>
      <c r="AC1104" s="178"/>
      <c r="AD1104" s="178"/>
      <c r="AE1104" s="178"/>
      <c r="AF1104" s="179"/>
      <c r="AG1104" s="133"/>
      <c r="AH1104" s="100"/>
      <c r="AL1104" s="51"/>
      <c r="AM1104" s="53"/>
    </row>
    <row r="1105" spans="1:39" ht="12.75" customHeight="1" hidden="1">
      <c r="A1105" s="629"/>
      <c r="B1105" s="630"/>
      <c r="C1105" s="626" t="s">
        <v>30</v>
      </c>
      <c r="D1105" s="626"/>
      <c r="E1105" s="433">
        <f>SUM(I1105:K1105)</f>
        <v>0</v>
      </c>
      <c r="F1105" s="434"/>
      <c r="G1105" s="435"/>
      <c r="H1105" s="403"/>
      <c r="I1105" s="404">
        <f>I1116</f>
        <v>0</v>
      </c>
      <c r="J1105" s="404">
        <f>J1116</f>
        <v>0</v>
      </c>
      <c r="K1105" s="404">
        <f>K1116</f>
        <v>0</v>
      </c>
      <c r="L1105" s="404">
        <f>L1116</f>
        <v>0</v>
      </c>
      <c r="M1105" s="404">
        <f>M1116</f>
        <v>0</v>
      </c>
      <c r="N1105" s="463"/>
      <c r="O1105" s="177"/>
      <c r="P1105" s="178"/>
      <c r="Q1105" s="178"/>
      <c r="R1105" s="178"/>
      <c r="S1105" s="178"/>
      <c r="T1105" s="178"/>
      <c r="U1105" s="178"/>
      <c r="V1105" s="178"/>
      <c r="W1105" s="178"/>
      <c r="X1105" s="178"/>
      <c r="Y1105" s="178"/>
      <c r="Z1105" s="178"/>
      <c r="AA1105" s="178"/>
      <c r="AB1105" s="178"/>
      <c r="AC1105" s="178"/>
      <c r="AD1105" s="178"/>
      <c r="AE1105" s="178"/>
      <c r="AF1105" s="179"/>
      <c r="AG1105" s="133"/>
      <c r="AH1105" s="100"/>
      <c r="AL1105" s="51"/>
      <c r="AM1105" s="53" t="e">
        <f>(M1105/I1105)*100</f>
        <v>#DIV/0!</v>
      </c>
    </row>
    <row r="1106" spans="1:39" ht="12.75" customHeight="1" hidden="1">
      <c r="A1106" s="629"/>
      <c r="B1106" s="630"/>
      <c r="C1106" s="626" t="s">
        <v>39</v>
      </c>
      <c r="D1106" s="626"/>
      <c r="E1106" s="433">
        <f>SUM(I1106:K1106)</f>
        <v>0</v>
      </c>
      <c r="F1106" s="434"/>
      <c r="G1106" s="435"/>
      <c r="H1106" s="403"/>
      <c r="I1106" s="404">
        <f>I1117</f>
        <v>0</v>
      </c>
      <c r="J1106" s="404"/>
      <c r="K1106" s="404"/>
      <c r="L1106" s="404"/>
      <c r="M1106" s="404"/>
      <c r="N1106" s="463"/>
      <c r="O1106" s="177"/>
      <c r="P1106" s="178"/>
      <c r="Q1106" s="178"/>
      <c r="R1106" s="178"/>
      <c r="S1106" s="178"/>
      <c r="T1106" s="178"/>
      <c r="U1106" s="178"/>
      <c r="V1106" s="178"/>
      <c r="W1106" s="178"/>
      <c r="X1106" s="178"/>
      <c r="Y1106" s="178"/>
      <c r="Z1106" s="178"/>
      <c r="AA1106" s="178"/>
      <c r="AB1106" s="178"/>
      <c r="AC1106" s="178"/>
      <c r="AD1106" s="178"/>
      <c r="AE1106" s="178"/>
      <c r="AF1106" s="179"/>
      <c r="AG1106" s="133"/>
      <c r="AH1106" s="100"/>
      <c r="AL1106" s="51"/>
      <c r="AM1106" s="53" t="e">
        <f>(M1106/I1106)*100</f>
        <v>#DIV/0!</v>
      </c>
    </row>
    <row r="1107" spans="1:39" ht="12.75" customHeight="1" hidden="1">
      <c r="A1107" s="629"/>
      <c r="B1107" s="630"/>
      <c r="C1107" s="626" t="s">
        <v>40</v>
      </c>
      <c r="D1107" s="626"/>
      <c r="E1107" s="433">
        <f>SUM(I1107:K1107)</f>
        <v>0</v>
      </c>
      <c r="F1107" s="434"/>
      <c r="G1107" s="435"/>
      <c r="H1107" s="403"/>
      <c r="I1107" s="404">
        <f>I1118</f>
        <v>0</v>
      </c>
      <c r="J1107" s="404"/>
      <c r="K1107" s="404"/>
      <c r="L1107" s="404"/>
      <c r="M1107" s="404"/>
      <c r="N1107" s="464"/>
      <c r="O1107" s="183"/>
      <c r="P1107" s="184"/>
      <c r="Q1107" s="184"/>
      <c r="R1107" s="184"/>
      <c r="S1107" s="184"/>
      <c r="T1107" s="184"/>
      <c r="U1107" s="184"/>
      <c r="V1107" s="184"/>
      <c r="W1107" s="184"/>
      <c r="X1107" s="184"/>
      <c r="Y1107" s="184"/>
      <c r="Z1107" s="184"/>
      <c r="AA1107" s="184"/>
      <c r="AB1107" s="184"/>
      <c r="AC1107" s="184"/>
      <c r="AD1107" s="184"/>
      <c r="AE1107" s="184"/>
      <c r="AF1107" s="185"/>
      <c r="AG1107" s="133"/>
      <c r="AH1107" s="100"/>
      <c r="AL1107" s="51"/>
      <c r="AM1107" s="53" t="e">
        <f>(M1107/I1107)*100</f>
        <v>#DIV/0!</v>
      </c>
    </row>
    <row r="1108" spans="1:39" ht="12.75" customHeight="1">
      <c r="A1108" s="629"/>
      <c r="B1108" s="630"/>
      <c r="C1108" s="626" t="s">
        <v>1028</v>
      </c>
      <c r="D1108" s="626"/>
      <c r="E1108" s="433"/>
      <c r="F1108" s="434"/>
      <c r="G1108" s="435"/>
      <c r="H1108" s="403">
        <v>0</v>
      </c>
      <c r="I1108" s="404">
        <v>0</v>
      </c>
      <c r="J1108" s="404"/>
      <c r="K1108" s="404"/>
      <c r="L1108" s="404">
        <v>0</v>
      </c>
      <c r="M1108" s="404">
        <v>0</v>
      </c>
      <c r="N1108" s="484"/>
      <c r="O1108" s="206"/>
      <c r="P1108" s="207"/>
      <c r="Q1108" s="207"/>
      <c r="R1108" s="207"/>
      <c r="S1108" s="207"/>
      <c r="T1108" s="207"/>
      <c r="U1108" s="207"/>
      <c r="V1108" s="207"/>
      <c r="W1108" s="207"/>
      <c r="X1108" s="207"/>
      <c r="Y1108" s="207"/>
      <c r="Z1108" s="207"/>
      <c r="AA1108" s="207"/>
      <c r="AB1108" s="207"/>
      <c r="AC1108" s="207"/>
      <c r="AD1108" s="207"/>
      <c r="AE1108" s="207"/>
      <c r="AF1108" s="208"/>
      <c r="AG1108" s="133"/>
      <c r="AH1108" s="100"/>
      <c r="AL1108" s="51"/>
      <c r="AM1108" s="53"/>
    </row>
    <row r="1109" spans="1:39" ht="24" customHeight="1">
      <c r="A1109" s="629"/>
      <c r="B1109" s="630"/>
      <c r="C1109" s="626" t="s">
        <v>1029</v>
      </c>
      <c r="D1109" s="626"/>
      <c r="E1109" s="433"/>
      <c r="F1109" s="434"/>
      <c r="G1109" s="435"/>
      <c r="H1109" s="403">
        <v>0</v>
      </c>
      <c r="I1109" s="404">
        <v>0</v>
      </c>
      <c r="J1109" s="404"/>
      <c r="K1109" s="404"/>
      <c r="L1109" s="404">
        <v>0</v>
      </c>
      <c r="M1109" s="404">
        <v>0</v>
      </c>
      <c r="N1109" s="484"/>
      <c r="O1109" s="206"/>
      <c r="P1109" s="207"/>
      <c r="Q1109" s="207"/>
      <c r="R1109" s="207"/>
      <c r="S1109" s="207"/>
      <c r="T1109" s="207"/>
      <c r="U1109" s="207"/>
      <c r="V1109" s="207"/>
      <c r="W1109" s="207"/>
      <c r="X1109" s="207"/>
      <c r="Y1109" s="207"/>
      <c r="Z1109" s="207"/>
      <c r="AA1109" s="207"/>
      <c r="AB1109" s="207"/>
      <c r="AC1109" s="207"/>
      <c r="AD1109" s="207"/>
      <c r="AE1109" s="207"/>
      <c r="AF1109" s="208"/>
      <c r="AG1109" s="133"/>
      <c r="AH1109" s="100"/>
      <c r="AL1109" s="51"/>
      <c r="AM1109" s="53"/>
    </row>
    <row r="1110" spans="1:39" ht="12.75" customHeight="1">
      <c r="A1110" s="629"/>
      <c r="B1110" s="630"/>
      <c r="C1110" s="626" t="s">
        <v>1030</v>
      </c>
      <c r="D1110" s="626"/>
      <c r="E1110" s="433"/>
      <c r="F1110" s="434"/>
      <c r="G1110" s="435"/>
      <c r="H1110" s="403">
        <v>0</v>
      </c>
      <c r="I1110" s="404">
        <v>0</v>
      </c>
      <c r="J1110" s="404"/>
      <c r="K1110" s="404"/>
      <c r="L1110" s="404">
        <v>0</v>
      </c>
      <c r="M1110" s="404">
        <v>0</v>
      </c>
      <c r="N1110" s="484"/>
      <c r="O1110" s="206"/>
      <c r="P1110" s="207"/>
      <c r="Q1110" s="207"/>
      <c r="R1110" s="207"/>
      <c r="S1110" s="207"/>
      <c r="T1110" s="207"/>
      <c r="U1110" s="207"/>
      <c r="V1110" s="207"/>
      <c r="W1110" s="207"/>
      <c r="X1110" s="207"/>
      <c r="Y1110" s="207"/>
      <c r="Z1110" s="207"/>
      <c r="AA1110" s="207"/>
      <c r="AB1110" s="207"/>
      <c r="AC1110" s="207"/>
      <c r="AD1110" s="207"/>
      <c r="AE1110" s="207"/>
      <c r="AF1110" s="208"/>
      <c r="AG1110" s="133"/>
      <c r="AH1110" s="100"/>
      <c r="AL1110" s="51"/>
      <c r="AM1110" s="53"/>
    </row>
    <row r="1111" spans="1:39" ht="12.75" customHeight="1">
      <c r="A1111" s="629"/>
      <c r="B1111" s="630"/>
      <c r="C1111" s="626" t="s">
        <v>1031</v>
      </c>
      <c r="D1111" s="626"/>
      <c r="E1111" s="433"/>
      <c r="F1111" s="434"/>
      <c r="G1111" s="435"/>
      <c r="H1111" s="403">
        <v>0</v>
      </c>
      <c r="I1111" s="404">
        <v>0</v>
      </c>
      <c r="J1111" s="404"/>
      <c r="K1111" s="404"/>
      <c r="L1111" s="404">
        <v>0</v>
      </c>
      <c r="M1111" s="404">
        <v>0</v>
      </c>
      <c r="N1111" s="484"/>
      <c r="O1111" s="206"/>
      <c r="P1111" s="207"/>
      <c r="Q1111" s="207"/>
      <c r="R1111" s="207"/>
      <c r="S1111" s="207"/>
      <c r="T1111" s="207"/>
      <c r="U1111" s="207"/>
      <c r="V1111" s="207"/>
      <c r="W1111" s="207"/>
      <c r="X1111" s="207"/>
      <c r="Y1111" s="207"/>
      <c r="Z1111" s="207"/>
      <c r="AA1111" s="207"/>
      <c r="AB1111" s="207"/>
      <c r="AC1111" s="207"/>
      <c r="AD1111" s="207"/>
      <c r="AE1111" s="207"/>
      <c r="AF1111" s="208"/>
      <c r="AG1111" s="133"/>
      <c r="AH1111" s="100"/>
      <c r="AL1111" s="51"/>
      <c r="AM1111" s="53"/>
    </row>
    <row r="1112" spans="1:39" ht="12.75" customHeight="1">
      <c r="A1112" s="629"/>
      <c r="B1112" s="631" t="s">
        <v>579</v>
      </c>
      <c r="C1112" s="624" t="s">
        <v>1025</v>
      </c>
      <c r="D1112" s="624"/>
      <c r="E1112" s="398">
        <f aca="true" t="shared" si="131" ref="E1112:M1112">SUM(E1113:E1118)</f>
        <v>97892.30892</v>
      </c>
      <c r="F1112" s="399"/>
      <c r="G1112" s="172"/>
      <c r="H1112" s="400">
        <v>0</v>
      </c>
      <c r="I1112" s="401">
        <f t="shared" si="131"/>
        <v>97892.30892</v>
      </c>
      <c r="J1112" s="401">
        <f t="shared" si="131"/>
        <v>0</v>
      </c>
      <c r="K1112" s="401">
        <f t="shared" si="131"/>
        <v>0</v>
      </c>
      <c r="L1112" s="401">
        <f t="shared" si="131"/>
        <v>97665.5494</v>
      </c>
      <c r="M1112" s="401">
        <f t="shared" si="131"/>
        <v>97665.5494</v>
      </c>
      <c r="N1112" s="633"/>
      <c r="O1112" s="177"/>
      <c r="P1112" s="178"/>
      <c r="Q1112" s="178"/>
      <c r="R1112" s="178"/>
      <c r="S1112" s="178"/>
      <c r="T1112" s="178"/>
      <c r="U1112" s="178"/>
      <c r="V1112" s="178"/>
      <c r="W1112" s="178"/>
      <c r="X1112" s="202"/>
      <c r="Y1112" s="202"/>
      <c r="Z1112" s="202"/>
      <c r="AA1112" s="202"/>
      <c r="AB1112" s="202"/>
      <c r="AC1112" s="202"/>
      <c r="AD1112" s="202"/>
      <c r="AE1112" s="202"/>
      <c r="AF1112" s="203"/>
      <c r="AG1112" s="133"/>
      <c r="AH1112" s="100"/>
      <c r="AL1112" s="51"/>
      <c r="AM1112" s="53"/>
    </row>
    <row r="1113" spans="1:39" ht="12.75" customHeight="1" hidden="1">
      <c r="A1113" s="629"/>
      <c r="B1113" s="631"/>
      <c r="C1113" s="624" t="s">
        <v>28</v>
      </c>
      <c r="D1113" s="624"/>
      <c r="E1113" s="398">
        <f>SUM(I1113:K1113)</f>
        <v>0</v>
      </c>
      <c r="F1113" s="399"/>
      <c r="G1113" s="172"/>
      <c r="H1113" s="400"/>
      <c r="I1113" s="401"/>
      <c r="J1113" s="401"/>
      <c r="K1113" s="401"/>
      <c r="L1113" s="401"/>
      <c r="M1113" s="401"/>
      <c r="N1113" s="633"/>
      <c r="O1113" s="177"/>
      <c r="P1113" s="178"/>
      <c r="Q1113" s="178"/>
      <c r="R1113" s="178"/>
      <c r="S1113" s="178"/>
      <c r="T1113" s="178"/>
      <c r="U1113" s="178"/>
      <c r="V1113" s="178"/>
      <c r="W1113" s="178"/>
      <c r="X1113" s="202"/>
      <c r="Y1113" s="202"/>
      <c r="Z1113" s="202"/>
      <c r="AA1113" s="202"/>
      <c r="AB1113" s="202"/>
      <c r="AC1113" s="202"/>
      <c r="AD1113" s="202"/>
      <c r="AE1113" s="202"/>
      <c r="AF1113" s="203"/>
      <c r="AG1113" s="133"/>
      <c r="AH1113" s="100"/>
      <c r="AL1113" s="51"/>
      <c r="AM1113" s="53" t="e">
        <f>(M1113/I1113)*100</f>
        <v>#DIV/0!</v>
      </c>
    </row>
    <row r="1114" spans="1:39" ht="12.75" customHeight="1">
      <c r="A1114" s="629"/>
      <c r="B1114" s="631"/>
      <c r="C1114" s="624" t="s">
        <v>1026</v>
      </c>
      <c r="D1114" s="624"/>
      <c r="E1114" s="398"/>
      <c r="F1114" s="399"/>
      <c r="G1114" s="172"/>
      <c r="H1114" s="400">
        <v>0</v>
      </c>
      <c r="I1114" s="401">
        <v>0</v>
      </c>
      <c r="J1114" s="401"/>
      <c r="K1114" s="401"/>
      <c r="L1114" s="401">
        <v>0</v>
      </c>
      <c r="M1114" s="401">
        <v>0</v>
      </c>
      <c r="N1114" s="633"/>
      <c r="O1114" s="177"/>
      <c r="P1114" s="178"/>
      <c r="Q1114" s="178"/>
      <c r="R1114" s="178"/>
      <c r="S1114" s="178"/>
      <c r="T1114" s="178"/>
      <c r="U1114" s="178"/>
      <c r="V1114" s="178"/>
      <c r="W1114" s="178"/>
      <c r="X1114" s="202"/>
      <c r="Y1114" s="202"/>
      <c r="Z1114" s="202"/>
      <c r="AA1114" s="202"/>
      <c r="AB1114" s="202"/>
      <c r="AC1114" s="202"/>
      <c r="AD1114" s="202"/>
      <c r="AE1114" s="202"/>
      <c r="AF1114" s="203"/>
      <c r="AG1114" s="133"/>
      <c r="AH1114" s="100"/>
      <c r="AL1114" s="51"/>
      <c r="AM1114" s="53"/>
    </row>
    <row r="1115" spans="1:39" ht="13.5" customHeight="1">
      <c r="A1115" s="629"/>
      <c r="B1115" s="631"/>
      <c r="C1115" s="624" t="s">
        <v>1027</v>
      </c>
      <c r="D1115" s="624"/>
      <c r="E1115" s="398">
        <f>SUM(I1115:K1115)</f>
        <v>97892.30892</v>
      </c>
      <c r="F1115" s="399">
        <v>813</v>
      </c>
      <c r="G1115" s="172" t="s">
        <v>1056</v>
      </c>
      <c r="H1115" s="400">
        <v>108285.1</v>
      </c>
      <c r="I1115" s="401">
        <v>97892.30892</v>
      </c>
      <c r="J1115" s="401"/>
      <c r="K1115" s="401"/>
      <c r="L1115" s="401">
        <v>97665.5494</v>
      </c>
      <c r="M1115" s="401">
        <v>97665.5494</v>
      </c>
      <c r="N1115" s="633"/>
      <c r="O1115" s="177"/>
      <c r="P1115" s="178"/>
      <c r="Q1115" s="178"/>
      <c r="R1115" s="178"/>
      <c r="S1115" s="178"/>
      <c r="T1115" s="178"/>
      <c r="U1115" s="178"/>
      <c r="V1115" s="178"/>
      <c r="W1115" s="178"/>
      <c r="X1115" s="202"/>
      <c r="Y1115" s="202"/>
      <c r="Z1115" s="202"/>
      <c r="AA1115" s="202"/>
      <c r="AB1115" s="202"/>
      <c r="AC1115" s="202"/>
      <c r="AD1115" s="202"/>
      <c r="AE1115" s="202"/>
      <c r="AF1115" s="203"/>
      <c r="AG1115" s="133"/>
      <c r="AH1115" s="100"/>
      <c r="AI1115" s="143"/>
      <c r="AL1115" s="51"/>
      <c r="AM1115" s="53">
        <f>(M1115/I1115)*100</f>
        <v>99.76835818615199</v>
      </c>
    </row>
    <row r="1116" spans="1:39" ht="12.75" customHeight="1" hidden="1">
      <c r="A1116" s="629"/>
      <c r="B1116" s="631"/>
      <c r="C1116" s="624" t="s">
        <v>30</v>
      </c>
      <c r="D1116" s="624"/>
      <c r="E1116" s="398">
        <f>SUM(I1116:K1116)</f>
        <v>0</v>
      </c>
      <c r="F1116" s="399"/>
      <c r="G1116" s="172"/>
      <c r="H1116" s="400"/>
      <c r="I1116" s="401"/>
      <c r="J1116" s="401"/>
      <c r="K1116" s="401"/>
      <c r="L1116" s="401"/>
      <c r="M1116" s="401"/>
      <c r="N1116" s="633"/>
      <c r="O1116" s="177"/>
      <c r="P1116" s="178"/>
      <c r="Q1116" s="178"/>
      <c r="R1116" s="178"/>
      <c r="S1116" s="178"/>
      <c r="T1116" s="178"/>
      <c r="U1116" s="178"/>
      <c r="V1116" s="178"/>
      <c r="W1116" s="178"/>
      <c r="X1116" s="202"/>
      <c r="Y1116" s="202"/>
      <c r="Z1116" s="202"/>
      <c r="AA1116" s="202"/>
      <c r="AB1116" s="202"/>
      <c r="AC1116" s="202"/>
      <c r="AD1116" s="202"/>
      <c r="AE1116" s="202"/>
      <c r="AF1116" s="203"/>
      <c r="AG1116" s="133"/>
      <c r="AH1116" s="100"/>
      <c r="AL1116" s="51"/>
      <c r="AM1116" s="53" t="e">
        <f>(M1116/I1116)*100</f>
        <v>#DIV/0!</v>
      </c>
    </row>
    <row r="1117" spans="1:39" ht="12.75" customHeight="1" hidden="1">
      <c r="A1117" s="629"/>
      <c r="B1117" s="631"/>
      <c r="C1117" s="624" t="s">
        <v>39</v>
      </c>
      <c r="D1117" s="624"/>
      <c r="E1117" s="398">
        <f>SUM(I1117:K1117)</f>
        <v>0</v>
      </c>
      <c r="F1117" s="399"/>
      <c r="G1117" s="172"/>
      <c r="H1117" s="400"/>
      <c r="I1117" s="401"/>
      <c r="J1117" s="401"/>
      <c r="K1117" s="401"/>
      <c r="L1117" s="401"/>
      <c r="M1117" s="401"/>
      <c r="N1117" s="633"/>
      <c r="O1117" s="177"/>
      <c r="P1117" s="178"/>
      <c r="Q1117" s="178"/>
      <c r="R1117" s="178"/>
      <c r="S1117" s="178"/>
      <c r="T1117" s="178"/>
      <c r="U1117" s="178"/>
      <c r="V1117" s="178"/>
      <c r="W1117" s="178"/>
      <c r="X1117" s="202"/>
      <c r="Y1117" s="202"/>
      <c r="Z1117" s="202"/>
      <c r="AA1117" s="202"/>
      <c r="AB1117" s="202"/>
      <c r="AC1117" s="202"/>
      <c r="AD1117" s="202"/>
      <c r="AE1117" s="202"/>
      <c r="AF1117" s="203"/>
      <c r="AG1117" s="133"/>
      <c r="AH1117" s="100"/>
      <c r="AL1117" s="51"/>
      <c r="AM1117" s="53" t="e">
        <f>(M1117/I1117)*100</f>
        <v>#DIV/0!</v>
      </c>
    </row>
    <row r="1118" spans="1:39" ht="12.75" customHeight="1" hidden="1">
      <c r="A1118" s="629"/>
      <c r="B1118" s="631"/>
      <c r="C1118" s="624" t="s">
        <v>40</v>
      </c>
      <c r="D1118" s="624"/>
      <c r="E1118" s="398">
        <f>SUM(I1118:K1118)</f>
        <v>0</v>
      </c>
      <c r="F1118" s="399"/>
      <c r="G1118" s="172"/>
      <c r="H1118" s="400"/>
      <c r="I1118" s="401"/>
      <c r="J1118" s="401"/>
      <c r="K1118" s="401"/>
      <c r="L1118" s="401"/>
      <c r="M1118" s="401"/>
      <c r="N1118" s="633"/>
      <c r="O1118" s="183"/>
      <c r="P1118" s="184"/>
      <c r="Q1118" s="184"/>
      <c r="R1118" s="184"/>
      <c r="S1118" s="184"/>
      <c r="T1118" s="184"/>
      <c r="U1118" s="184"/>
      <c r="V1118" s="184"/>
      <c r="W1118" s="184"/>
      <c r="X1118" s="204"/>
      <c r="Y1118" s="204"/>
      <c r="Z1118" s="204"/>
      <c r="AA1118" s="204"/>
      <c r="AB1118" s="204"/>
      <c r="AC1118" s="204"/>
      <c r="AD1118" s="204"/>
      <c r="AE1118" s="204"/>
      <c r="AF1118" s="205"/>
      <c r="AG1118" s="133"/>
      <c r="AH1118" s="100"/>
      <c r="AL1118" s="51"/>
      <c r="AM1118" s="53" t="e">
        <f>(M1118/I1118)*100</f>
        <v>#DIV/0!</v>
      </c>
    </row>
    <row r="1119" spans="1:39" ht="12.75" customHeight="1">
      <c r="A1119" s="629"/>
      <c r="B1119" s="631"/>
      <c r="C1119" s="624" t="s">
        <v>1028</v>
      </c>
      <c r="D1119" s="624"/>
      <c r="E1119" s="398"/>
      <c r="F1119" s="399"/>
      <c r="G1119" s="172"/>
      <c r="H1119" s="400">
        <v>0</v>
      </c>
      <c r="I1119" s="401">
        <v>0</v>
      </c>
      <c r="J1119" s="401"/>
      <c r="K1119" s="401"/>
      <c r="L1119" s="401">
        <v>0</v>
      </c>
      <c r="M1119" s="401">
        <v>0</v>
      </c>
      <c r="N1119" s="445"/>
      <c r="O1119" s="206"/>
      <c r="P1119" s="207"/>
      <c r="Q1119" s="207"/>
      <c r="R1119" s="207"/>
      <c r="S1119" s="207"/>
      <c r="T1119" s="207"/>
      <c r="U1119" s="207"/>
      <c r="V1119" s="207"/>
      <c r="W1119" s="207"/>
      <c r="X1119" s="228"/>
      <c r="Y1119" s="228"/>
      <c r="Z1119" s="228"/>
      <c r="AA1119" s="228"/>
      <c r="AB1119" s="228"/>
      <c r="AC1119" s="228"/>
      <c r="AD1119" s="228"/>
      <c r="AE1119" s="228"/>
      <c r="AF1119" s="229"/>
      <c r="AG1119" s="133"/>
      <c r="AH1119" s="100"/>
      <c r="AL1119" s="51"/>
      <c r="AM1119" s="53"/>
    </row>
    <row r="1120" spans="1:39" ht="15" customHeight="1">
      <c r="A1120" s="629"/>
      <c r="B1120" s="631" t="s">
        <v>583</v>
      </c>
      <c r="C1120" s="632"/>
      <c r="D1120" s="632"/>
      <c r="E1120" s="398"/>
      <c r="F1120" s="399"/>
      <c r="G1120" s="172"/>
      <c r="H1120" s="400">
        <v>0</v>
      </c>
      <c r="I1120" s="401">
        <f>SUM(I1121:I1124)</f>
        <v>12083.787</v>
      </c>
      <c r="J1120" s="401">
        <f>SUM(J1121:J1124)</f>
        <v>0</v>
      </c>
      <c r="K1120" s="401">
        <f>SUM(K1121:K1124)</f>
        <v>0</v>
      </c>
      <c r="L1120" s="401">
        <f>SUM(L1121:L1124)</f>
        <v>12083.787</v>
      </c>
      <c r="M1120" s="401">
        <f>SUM(M1121:M1124)</f>
        <v>12083.787</v>
      </c>
      <c r="N1120" s="445"/>
      <c r="O1120" s="206"/>
      <c r="P1120" s="207"/>
      <c r="Q1120" s="207"/>
      <c r="R1120" s="207"/>
      <c r="S1120" s="207"/>
      <c r="T1120" s="207"/>
      <c r="U1120" s="207"/>
      <c r="V1120" s="207"/>
      <c r="W1120" s="207"/>
      <c r="X1120" s="228"/>
      <c r="Y1120" s="228"/>
      <c r="Z1120" s="228"/>
      <c r="AA1120" s="228"/>
      <c r="AB1120" s="228"/>
      <c r="AC1120" s="228"/>
      <c r="AD1120" s="228"/>
      <c r="AE1120" s="228"/>
      <c r="AF1120" s="229"/>
      <c r="AG1120" s="133"/>
      <c r="AH1120" s="100"/>
      <c r="AL1120" s="51"/>
      <c r="AM1120" s="53"/>
    </row>
    <row r="1121" spans="1:39" ht="12.75" customHeight="1">
      <c r="A1121" s="629"/>
      <c r="B1121" s="631"/>
      <c r="C1121" s="624" t="s">
        <v>1025</v>
      </c>
      <c r="D1121" s="624"/>
      <c r="E1121" s="398"/>
      <c r="F1121" s="399"/>
      <c r="G1121" s="172"/>
      <c r="H1121" s="400">
        <v>0</v>
      </c>
      <c r="I1121" s="401">
        <v>0</v>
      </c>
      <c r="J1121" s="401"/>
      <c r="K1121" s="401"/>
      <c r="L1121" s="401">
        <v>0</v>
      </c>
      <c r="M1121" s="401">
        <v>0</v>
      </c>
      <c r="N1121" s="445"/>
      <c r="O1121" s="206"/>
      <c r="P1121" s="207"/>
      <c r="Q1121" s="207"/>
      <c r="R1121" s="207"/>
      <c r="S1121" s="207"/>
      <c r="T1121" s="207"/>
      <c r="U1121" s="207"/>
      <c r="V1121" s="207"/>
      <c r="W1121" s="207"/>
      <c r="X1121" s="228"/>
      <c r="Y1121" s="228"/>
      <c r="Z1121" s="228"/>
      <c r="AA1121" s="228"/>
      <c r="AB1121" s="228"/>
      <c r="AC1121" s="228"/>
      <c r="AD1121" s="228"/>
      <c r="AE1121" s="228"/>
      <c r="AF1121" s="229"/>
      <c r="AG1121" s="133"/>
      <c r="AH1121" s="100"/>
      <c r="AL1121" s="51"/>
      <c r="AM1121" s="53"/>
    </row>
    <row r="1122" spans="1:39" ht="12.75" customHeight="1">
      <c r="A1122" s="629"/>
      <c r="B1122" s="631"/>
      <c r="C1122" s="624" t="s">
        <v>1026</v>
      </c>
      <c r="D1122" s="624"/>
      <c r="E1122" s="398"/>
      <c r="F1122" s="399"/>
      <c r="G1122" s="172"/>
      <c r="H1122" s="400">
        <v>0</v>
      </c>
      <c r="I1122" s="401">
        <v>0</v>
      </c>
      <c r="J1122" s="401"/>
      <c r="K1122" s="401"/>
      <c r="L1122" s="401">
        <v>0</v>
      </c>
      <c r="M1122" s="401">
        <v>0</v>
      </c>
      <c r="N1122" s="445"/>
      <c r="O1122" s="206"/>
      <c r="P1122" s="207"/>
      <c r="Q1122" s="207"/>
      <c r="R1122" s="207"/>
      <c r="S1122" s="207"/>
      <c r="T1122" s="207"/>
      <c r="U1122" s="207"/>
      <c r="V1122" s="207"/>
      <c r="W1122" s="207"/>
      <c r="X1122" s="228"/>
      <c r="Y1122" s="228"/>
      <c r="Z1122" s="228"/>
      <c r="AA1122" s="228"/>
      <c r="AB1122" s="228"/>
      <c r="AC1122" s="228"/>
      <c r="AD1122" s="228"/>
      <c r="AE1122" s="228"/>
      <c r="AF1122" s="229"/>
      <c r="AG1122" s="133"/>
      <c r="AH1122" s="100"/>
      <c r="AL1122" s="51"/>
      <c r="AM1122" s="53"/>
    </row>
    <row r="1123" spans="1:39" ht="12.75" customHeight="1">
      <c r="A1123" s="629"/>
      <c r="B1123" s="631"/>
      <c r="C1123" s="624" t="s">
        <v>1027</v>
      </c>
      <c r="D1123" s="624"/>
      <c r="E1123" s="398"/>
      <c r="F1123" s="399">
        <v>813</v>
      </c>
      <c r="G1123" s="172" t="s">
        <v>1056</v>
      </c>
      <c r="H1123" s="400">
        <v>0</v>
      </c>
      <c r="I1123" s="401">
        <v>12083.787</v>
      </c>
      <c r="J1123" s="401"/>
      <c r="K1123" s="401"/>
      <c r="L1123" s="401">
        <v>12083.787</v>
      </c>
      <c r="M1123" s="401">
        <v>12083.787</v>
      </c>
      <c r="N1123" s="445"/>
      <c r="O1123" s="206"/>
      <c r="P1123" s="207"/>
      <c r="Q1123" s="207"/>
      <c r="R1123" s="207"/>
      <c r="S1123" s="207"/>
      <c r="T1123" s="207"/>
      <c r="U1123" s="207"/>
      <c r="V1123" s="207"/>
      <c r="W1123" s="207"/>
      <c r="X1123" s="228"/>
      <c r="Y1123" s="228"/>
      <c r="Z1123" s="228"/>
      <c r="AA1123" s="228"/>
      <c r="AB1123" s="228"/>
      <c r="AC1123" s="228"/>
      <c r="AD1123" s="228"/>
      <c r="AE1123" s="228"/>
      <c r="AF1123" s="229"/>
      <c r="AG1123" s="133"/>
      <c r="AH1123" s="100"/>
      <c r="AL1123" s="51"/>
      <c r="AM1123" s="53"/>
    </row>
    <row r="1124" spans="1:39" ht="12.75" customHeight="1">
      <c r="A1124" s="629"/>
      <c r="B1124" s="631"/>
      <c r="C1124" s="624" t="s">
        <v>1028</v>
      </c>
      <c r="D1124" s="624"/>
      <c r="E1124" s="398"/>
      <c r="F1124" s="399"/>
      <c r="G1124" s="172"/>
      <c r="H1124" s="400">
        <v>0</v>
      </c>
      <c r="I1124" s="401">
        <v>0</v>
      </c>
      <c r="J1124" s="401"/>
      <c r="K1124" s="401"/>
      <c r="L1124" s="401">
        <v>0</v>
      </c>
      <c r="M1124" s="401">
        <v>0</v>
      </c>
      <c r="N1124" s="445"/>
      <c r="O1124" s="206"/>
      <c r="P1124" s="207"/>
      <c r="Q1124" s="207"/>
      <c r="R1124" s="207"/>
      <c r="S1124" s="207"/>
      <c r="T1124" s="207"/>
      <c r="U1124" s="207"/>
      <c r="V1124" s="207"/>
      <c r="W1124" s="207"/>
      <c r="X1124" s="228"/>
      <c r="Y1124" s="228"/>
      <c r="Z1124" s="228"/>
      <c r="AA1124" s="228"/>
      <c r="AB1124" s="228"/>
      <c r="AC1124" s="228"/>
      <c r="AD1124" s="228"/>
      <c r="AE1124" s="228"/>
      <c r="AF1124" s="229"/>
      <c r="AG1124" s="133"/>
      <c r="AH1124" s="100"/>
      <c r="AL1124" s="51"/>
      <c r="AM1124" s="53"/>
    </row>
    <row r="1125" spans="1:39" ht="12.75" customHeight="1">
      <c r="A1125" s="629"/>
      <c r="B1125" s="631" t="s">
        <v>585</v>
      </c>
      <c r="C1125" s="624" t="s">
        <v>1025</v>
      </c>
      <c r="D1125" s="624"/>
      <c r="E1125" s="398"/>
      <c r="F1125" s="399"/>
      <c r="G1125" s="172"/>
      <c r="H1125" s="400">
        <v>0</v>
      </c>
      <c r="I1125" s="401">
        <v>0</v>
      </c>
      <c r="J1125" s="401"/>
      <c r="K1125" s="401"/>
      <c r="L1125" s="401">
        <v>0</v>
      </c>
      <c r="M1125" s="401">
        <v>0</v>
      </c>
      <c r="N1125" s="445"/>
      <c r="O1125" s="206"/>
      <c r="P1125" s="207"/>
      <c r="Q1125" s="207"/>
      <c r="R1125" s="207"/>
      <c r="S1125" s="207"/>
      <c r="T1125" s="207"/>
      <c r="U1125" s="207"/>
      <c r="V1125" s="207"/>
      <c r="W1125" s="207"/>
      <c r="X1125" s="228"/>
      <c r="Y1125" s="228"/>
      <c r="Z1125" s="228"/>
      <c r="AA1125" s="228"/>
      <c r="AB1125" s="228"/>
      <c r="AC1125" s="228"/>
      <c r="AD1125" s="228"/>
      <c r="AE1125" s="228"/>
      <c r="AF1125" s="229"/>
      <c r="AG1125" s="133"/>
      <c r="AH1125" s="100"/>
      <c r="AL1125" s="51"/>
      <c r="AM1125" s="53"/>
    </row>
    <row r="1126" spans="1:39" ht="12.75" customHeight="1">
      <c r="A1126" s="629"/>
      <c r="B1126" s="631"/>
      <c r="C1126" s="624" t="s">
        <v>1026</v>
      </c>
      <c r="D1126" s="624"/>
      <c r="E1126" s="398"/>
      <c r="F1126" s="399"/>
      <c r="G1126" s="172"/>
      <c r="H1126" s="400">
        <v>0</v>
      </c>
      <c r="I1126" s="401">
        <v>0</v>
      </c>
      <c r="J1126" s="401"/>
      <c r="K1126" s="401"/>
      <c r="L1126" s="401">
        <v>0</v>
      </c>
      <c r="M1126" s="401">
        <v>0</v>
      </c>
      <c r="N1126" s="445"/>
      <c r="O1126" s="206"/>
      <c r="P1126" s="207"/>
      <c r="Q1126" s="207"/>
      <c r="R1126" s="207"/>
      <c r="S1126" s="207"/>
      <c r="T1126" s="207"/>
      <c r="U1126" s="207"/>
      <c r="V1126" s="207"/>
      <c r="W1126" s="207"/>
      <c r="X1126" s="228"/>
      <c r="Y1126" s="228"/>
      <c r="Z1126" s="228"/>
      <c r="AA1126" s="228"/>
      <c r="AB1126" s="228"/>
      <c r="AC1126" s="228"/>
      <c r="AD1126" s="228"/>
      <c r="AE1126" s="228"/>
      <c r="AF1126" s="229"/>
      <c r="AG1126" s="133"/>
      <c r="AH1126" s="100"/>
      <c r="AL1126" s="51"/>
      <c r="AM1126" s="53"/>
    </row>
    <row r="1127" spans="1:39" ht="12.75" customHeight="1">
      <c r="A1127" s="629"/>
      <c r="B1127" s="631"/>
      <c r="C1127" s="624" t="s">
        <v>1027</v>
      </c>
      <c r="D1127" s="624"/>
      <c r="E1127" s="398"/>
      <c r="F1127" s="399"/>
      <c r="G1127" s="172"/>
      <c r="H1127" s="400">
        <v>0</v>
      </c>
      <c r="I1127" s="401">
        <v>0</v>
      </c>
      <c r="J1127" s="401"/>
      <c r="K1127" s="401"/>
      <c r="L1127" s="401">
        <v>0</v>
      </c>
      <c r="M1127" s="401">
        <v>0</v>
      </c>
      <c r="N1127" s="445"/>
      <c r="O1127" s="206"/>
      <c r="P1127" s="207"/>
      <c r="Q1127" s="207"/>
      <c r="R1127" s="207"/>
      <c r="S1127" s="207"/>
      <c r="T1127" s="207"/>
      <c r="U1127" s="207"/>
      <c r="V1127" s="207"/>
      <c r="W1127" s="207"/>
      <c r="X1127" s="228"/>
      <c r="Y1127" s="228"/>
      <c r="Z1127" s="228"/>
      <c r="AA1127" s="228"/>
      <c r="AB1127" s="228"/>
      <c r="AC1127" s="228"/>
      <c r="AD1127" s="228"/>
      <c r="AE1127" s="228"/>
      <c r="AF1127" s="229"/>
      <c r="AG1127" s="133"/>
      <c r="AH1127" s="100"/>
      <c r="AL1127" s="51"/>
      <c r="AM1127" s="53"/>
    </row>
    <row r="1128" spans="1:39" ht="47.25" customHeight="1">
      <c r="A1128" s="629"/>
      <c r="B1128" s="631"/>
      <c r="C1128" s="624" t="s">
        <v>1028</v>
      </c>
      <c r="D1128" s="624"/>
      <c r="E1128" s="398"/>
      <c r="F1128" s="399"/>
      <c r="G1128" s="172"/>
      <c r="H1128" s="400">
        <v>0</v>
      </c>
      <c r="I1128" s="401">
        <v>0</v>
      </c>
      <c r="J1128" s="401"/>
      <c r="K1128" s="401"/>
      <c r="L1128" s="401">
        <v>0</v>
      </c>
      <c r="M1128" s="401">
        <v>0</v>
      </c>
      <c r="N1128" s="445"/>
      <c r="O1128" s="206"/>
      <c r="P1128" s="207"/>
      <c r="Q1128" s="207"/>
      <c r="R1128" s="207"/>
      <c r="S1128" s="207"/>
      <c r="T1128" s="207"/>
      <c r="U1128" s="207"/>
      <c r="V1128" s="207"/>
      <c r="W1128" s="207"/>
      <c r="X1128" s="228"/>
      <c r="Y1128" s="228"/>
      <c r="Z1128" s="228"/>
      <c r="AA1128" s="228"/>
      <c r="AB1128" s="228"/>
      <c r="AC1128" s="228"/>
      <c r="AD1128" s="228"/>
      <c r="AE1128" s="228"/>
      <c r="AF1128" s="229"/>
      <c r="AG1128" s="133"/>
      <c r="AH1128" s="100"/>
      <c r="AL1128" s="51"/>
      <c r="AM1128" s="53"/>
    </row>
    <row r="1129" spans="1:39" ht="12.75" customHeight="1">
      <c r="A1129" s="629"/>
      <c r="B1129" s="631" t="s">
        <v>587</v>
      </c>
      <c r="C1129" s="624" t="s">
        <v>1025</v>
      </c>
      <c r="D1129" s="624"/>
      <c r="E1129" s="398"/>
      <c r="F1129" s="399"/>
      <c r="G1129" s="172"/>
      <c r="H1129" s="400">
        <v>0</v>
      </c>
      <c r="I1129" s="401">
        <v>0</v>
      </c>
      <c r="J1129" s="401"/>
      <c r="K1129" s="401"/>
      <c r="L1129" s="401">
        <v>0</v>
      </c>
      <c r="M1129" s="401">
        <v>0</v>
      </c>
      <c r="N1129" s="445"/>
      <c r="O1129" s="206"/>
      <c r="P1129" s="207"/>
      <c r="Q1129" s="207"/>
      <c r="R1129" s="207"/>
      <c r="S1129" s="207"/>
      <c r="T1129" s="207"/>
      <c r="U1129" s="207"/>
      <c r="V1129" s="207"/>
      <c r="W1129" s="207"/>
      <c r="X1129" s="228"/>
      <c r="Y1129" s="228"/>
      <c r="Z1129" s="228"/>
      <c r="AA1129" s="228"/>
      <c r="AB1129" s="228"/>
      <c r="AC1129" s="228"/>
      <c r="AD1129" s="228"/>
      <c r="AE1129" s="228"/>
      <c r="AF1129" s="229"/>
      <c r="AG1129" s="133"/>
      <c r="AH1129" s="100"/>
      <c r="AL1129" s="51"/>
      <c r="AM1129" s="53"/>
    </row>
    <row r="1130" spans="1:39" ht="12.75" customHeight="1">
      <c r="A1130" s="629"/>
      <c r="B1130" s="631"/>
      <c r="C1130" s="624" t="s">
        <v>1026</v>
      </c>
      <c r="D1130" s="624"/>
      <c r="E1130" s="398"/>
      <c r="F1130" s="399"/>
      <c r="G1130" s="172"/>
      <c r="H1130" s="400">
        <v>0</v>
      </c>
      <c r="I1130" s="401">
        <v>0</v>
      </c>
      <c r="J1130" s="401"/>
      <c r="K1130" s="401"/>
      <c r="L1130" s="401">
        <v>0</v>
      </c>
      <c r="M1130" s="401">
        <v>0</v>
      </c>
      <c r="N1130" s="445"/>
      <c r="O1130" s="206"/>
      <c r="P1130" s="207"/>
      <c r="Q1130" s="207"/>
      <c r="R1130" s="207"/>
      <c r="S1130" s="207"/>
      <c r="T1130" s="207"/>
      <c r="U1130" s="207"/>
      <c r="V1130" s="207"/>
      <c r="W1130" s="207"/>
      <c r="X1130" s="228"/>
      <c r="Y1130" s="228"/>
      <c r="Z1130" s="228"/>
      <c r="AA1130" s="228"/>
      <c r="AB1130" s="228"/>
      <c r="AC1130" s="228"/>
      <c r="AD1130" s="228"/>
      <c r="AE1130" s="228"/>
      <c r="AF1130" s="229"/>
      <c r="AG1130" s="133"/>
      <c r="AH1130" s="100"/>
      <c r="AL1130" s="51"/>
      <c r="AM1130" s="53"/>
    </row>
    <row r="1131" spans="1:39" ht="12.75" customHeight="1">
      <c r="A1131" s="629"/>
      <c r="B1131" s="631"/>
      <c r="C1131" s="624" t="s">
        <v>1027</v>
      </c>
      <c r="D1131" s="624"/>
      <c r="E1131" s="398"/>
      <c r="F1131" s="399"/>
      <c r="G1131" s="172"/>
      <c r="H1131" s="400">
        <v>0</v>
      </c>
      <c r="I1131" s="401">
        <v>0</v>
      </c>
      <c r="J1131" s="401"/>
      <c r="K1131" s="401"/>
      <c r="L1131" s="401">
        <v>0</v>
      </c>
      <c r="M1131" s="401">
        <v>0</v>
      </c>
      <c r="N1131" s="445"/>
      <c r="O1131" s="206"/>
      <c r="P1131" s="207"/>
      <c r="Q1131" s="207"/>
      <c r="R1131" s="207"/>
      <c r="S1131" s="207"/>
      <c r="T1131" s="207"/>
      <c r="U1131" s="207"/>
      <c r="V1131" s="207"/>
      <c r="W1131" s="207"/>
      <c r="X1131" s="228"/>
      <c r="Y1131" s="228"/>
      <c r="Z1131" s="228"/>
      <c r="AA1131" s="228"/>
      <c r="AB1131" s="228"/>
      <c r="AC1131" s="228"/>
      <c r="AD1131" s="228"/>
      <c r="AE1131" s="228"/>
      <c r="AF1131" s="229"/>
      <c r="AG1131" s="133"/>
      <c r="AH1131" s="100"/>
      <c r="AL1131" s="51"/>
      <c r="AM1131" s="53"/>
    </row>
    <row r="1132" spans="1:39" ht="78.75" customHeight="1">
      <c r="A1132" s="629"/>
      <c r="B1132" s="631"/>
      <c r="C1132" s="624" t="s">
        <v>1028</v>
      </c>
      <c r="D1132" s="624"/>
      <c r="E1132" s="398"/>
      <c r="F1132" s="399"/>
      <c r="G1132" s="172"/>
      <c r="H1132" s="400">
        <v>0</v>
      </c>
      <c r="I1132" s="401">
        <v>0</v>
      </c>
      <c r="J1132" s="401"/>
      <c r="K1132" s="401"/>
      <c r="L1132" s="401">
        <v>0</v>
      </c>
      <c r="M1132" s="401">
        <v>0</v>
      </c>
      <c r="N1132" s="445"/>
      <c r="O1132" s="206"/>
      <c r="P1132" s="207"/>
      <c r="Q1132" s="207"/>
      <c r="R1132" s="207"/>
      <c r="S1132" s="207"/>
      <c r="T1132" s="207"/>
      <c r="U1132" s="207"/>
      <c r="V1132" s="207"/>
      <c r="W1132" s="207"/>
      <c r="X1132" s="228"/>
      <c r="Y1132" s="228"/>
      <c r="Z1132" s="228"/>
      <c r="AA1132" s="228"/>
      <c r="AB1132" s="228"/>
      <c r="AC1132" s="228"/>
      <c r="AD1132" s="228"/>
      <c r="AE1132" s="228"/>
      <c r="AF1132" s="229"/>
      <c r="AG1132" s="133"/>
      <c r="AH1132" s="100"/>
      <c r="AL1132" s="51"/>
      <c r="AM1132" s="53"/>
    </row>
    <row r="1133" spans="1:39" ht="15.75" customHeight="1">
      <c r="A1133" s="629"/>
      <c r="B1133" s="630" t="s">
        <v>589</v>
      </c>
      <c r="C1133" s="626" t="s">
        <v>1025</v>
      </c>
      <c r="D1133" s="626"/>
      <c r="E1133" s="433" t="e">
        <f aca="true" t="shared" si="132" ref="E1133:N1133">SUM(E1134:E1139)</f>
        <v>#REF!</v>
      </c>
      <c r="F1133" s="434"/>
      <c r="G1133" s="435"/>
      <c r="H1133" s="403">
        <f>H1136</f>
        <v>349.4</v>
      </c>
      <c r="I1133" s="404">
        <f>SUM(I1134:I1137)</f>
        <v>163.231</v>
      </c>
      <c r="J1133" s="404" t="e">
        <f t="shared" si="132"/>
        <v>#REF!</v>
      </c>
      <c r="K1133" s="404" t="e">
        <f t="shared" si="132"/>
        <v>#REF!</v>
      </c>
      <c r="L1133" s="404">
        <f t="shared" si="132"/>
        <v>163.231</v>
      </c>
      <c r="M1133" s="404">
        <f t="shared" si="132"/>
        <v>163.231</v>
      </c>
      <c r="N1133" s="441">
        <f t="shared" si="132"/>
        <v>0</v>
      </c>
      <c r="O1133" s="177"/>
      <c r="P1133" s="178"/>
      <c r="Q1133" s="178"/>
      <c r="R1133" s="178"/>
      <c r="S1133" s="178"/>
      <c r="T1133" s="178"/>
      <c r="U1133" s="178"/>
      <c r="V1133" s="178"/>
      <c r="W1133" s="178"/>
      <c r="X1133" s="202"/>
      <c r="Y1133" s="202"/>
      <c r="Z1133" s="202"/>
      <c r="AA1133" s="202"/>
      <c r="AB1133" s="202"/>
      <c r="AC1133" s="202"/>
      <c r="AD1133" s="202"/>
      <c r="AE1133" s="202"/>
      <c r="AF1133" s="203"/>
      <c r="AG1133" s="133"/>
      <c r="AH1133" s="100"/>
      <c r="AL1133" s="51"/>
      <c r="AM1133" s="53"/>
    </row>
    <row r="1134" spans="1:39" ht="12.75" customHeight="1" hidden="1">
      <c r="A1134" s="629"/>
      <c r="B1134" s="630"/>
      <c r="C1134" s="626" t="s">
        <v>28</v>
      </c>
      <c r="D1134" s="626"/>
      <c r="E1134" s="433" t="e">
        <f>SUM(I1134:K1134)</f>
        <v>#REF!</v>
      </c>
      <c r="F1134" s="434"/>
      <c r="G1134" s="435"/>
      <c r="H1134" s="403"/>
      <c r="I1134" s="404">
        <f>I1145</f>
        <v>0</v>
      </c>
      <c r="J1134" s="404" t="e">
        <f>J1145+#REF!</f>
        <v>#REF!</v>
      </c>
      <c r="K1134" s="404" t="e">
        <f>K1145+#REF!</f>
        <v>#REF!</v>
      </c>
      <c r="L1134" s="404">
        <f>L1145</f>
        <v>0</v>
      </c>
      <c r="M1134" s="404">
        <f>M1145</f>
        <v>0</v>
      </c>
      <c r="N1134" s="463"/>
      <c r="O1134" s="177"/>
      <c r="P1134" s="178"/>
      <c r="Q1134" s="178"/>
      <c r="R1134" s="178"/>
      <c r="S1134" s="178"/>
      <c r="T1134" s="178"/>
      <c r="U1134" s="178"/>
      <c r="V1134" s="178"/>
      <c r="W1134" s="178"/>
      <c r="X1134" s="202"/>
      <c r="Y1134" s="202"/>
      <c r="Z1134" s="202"/>
      <c r="AA1134" s="202"/>
      <c r="AB1134" s="202"/>
      <c r="AC1134" s="202"/>
      <c r="AD1134" s="202"/>
      <c r="AE1134" s="202"/>
      <c r="AF1134" s="203"/>
      <c r="AG1134" s="133"/>
      <c r="AH1134" s="100"/>
      <c r="AL1134" s="51"/>
      <c r="AM1134" s="53" t="e">
        <f>(M1134/I1134)*100</f>
        <v>#DIV/0!</v>
      </c>
    </row>
    <row r="1135" spans="1:39" ht="12.75" customHeight="1">
      <c r="A1135" s="629"/>
      <c r="B1135" s="630"/>
      <c r="C1135" s="626" t="s">
        <v>1026</v>
      </c>
      <c r="D1135" s="626"/>
      <c r="E1135" s="433"/>
      <c r="F1135" s="434"/>
      <c r="G1135" s="435"/>
      <c r="H1135" s="403">
        <v>0</v>
      </c>
      <c r="I1135" s="404">
        <v>0</v>
      </c>
      <c r="J1135" s="404"/>
      <c r="K1135" s="404"/>
      <c r="L1135" s="404">
        <v>0</v>
      </c>
      <c r="M1135" s="404">
        <v>0</v>
      </c>
      <c r="N1135" s="463"/>
      <c r="O1135" s="177"/>
      <c r="P1135" s="178"/>
      <c r="Q1135" s="178"/>
      <c r="R1135" s="178"/>
      <c r="S1135" s="178"/>
      <c r="T1135" s="178"/>
      <c r="U1135" s="178"/>
      <c r="V1135" s="178"/>
      <c r="W1135" s="178"/>
      <c r="X1135" s="202"/>
      <c r="Y1135" s="202"/>
      <c r="Z1135" s="202"/>
      <c r="AA1135" s="202"/>
      <c r="AB1135" s="202"/>
      <c r="AC1135" s="202"/>
      <c r="AD1135" s="202"/>
      <c r="AE1135" s="202"/>
      <c r="AF1135" s="203"/>
      <c r="AG1135" s="133"/>
      <c r="AH1135" s="100"/>
      <c r="AL1135" s="51"/>
      <c r="AM1135" s="53"/>
    </row>
    <row r="1136" spans="1:39" ht="13.5" customHeight="1">
      <c r="A1136" s="629"/>
      <c r="B1136" s="630"/>
      <c r="C1136" s="626" t="s">
        <v>1027</v>
      </c>
      <c r="D1136" s="626"/>
      <c r="E1136" s="433" t="e">
        <f>SUM(I1136:K1136)</f>
        <v>#REF!</v>
      </c>
      <c r="F1136" s="434"/>
      <c r="G1136" s="435"/>
      <c r="H1136" s="403">
        <f>H1147</f>
        <v>349.4</v>
      </c>
      <c r="I1136" s="404">
        <f>I1147</f>
        <v>163.231</v>
      </c>
      <c r="J1136" s="404" t="e">
        <f>J1148+#REF!</f>
        <v>#REF!</v>
      </c>
      <c r="K1136" s="404" t="e">
        <f>K1148+#REF!</f>
        <v>#REF!</v>
      </c>
      <c r="L1136" s="404">
        <f>L1147</f>
        <v>163.231</v>
      </c>
      <c r="M1136" s="404">
        <f>M1147</f>
        <v>163.231</v>
      </c>
      <c r="N1136" s="463"/>
      <c r="O1136" s="177"/>
      <c r="P1136" s="178"/>
      <c r="Q1136" s="178"/>
      <c r="R1136" s="178"/>
      <c r="S1136" s="178"/>
      <c r="T1136" s="178"/>
      <c r="U1136" s="178"/>
      <c r="V1136" s="178"/>
      <c r="W1136" s="178"/>
      <c r="X1136" s="202"/>
      <c r="Y1136" s="202"/>
      <c r="Z1136" s="202"/>
      <c r="AA1136" s="202"/>
      <c r="AB1136" s="202"/>
      <c r="AC1136" s="202"/>
      <c r="AD1136" s="202"/>
      <c r="AE1136" s="202"/>
      <c r="AF1136" s="203"/>
      <c r="AG1136" s="133"/>
      <c r="AH1136" s="100"/>
      <c r="AL1136" s="51"/>
      <c r="AM1136" s="53"/>
    </row>
    <row r="1137" spans="1:39" ht="12.75" customHeight="1" hidden="1">
      <c r="A1137" s="629"/>
      <c r="B1137" s="630"/>
      <c r="C1137" s="626" t="s">
        <v>30</v>
      </c>
      <c r="D1137" s="626"/>
      <c r="E1137" s="433" t="e">
        <f>SUM(I1137:K1137)</f>
        <v>#REF!</v>
      </c>
      <c r="F1137" s="434"/>
      <c r="G1137" s="435"/>
      <c r="H1137" s="403"/>
      <c r="I1137" s="404">
        <f>I1148</f>
        <v>0</v>
      </c>
      <c r="J1137" s="404" t="e">
        <f>#REF!</f>
        <v>#REF!</v>
      </c>
      <c r="K1137" s="404" t="e">
        <f>#REF!</f>
        <v>#REF!</v>
      </c>
      <c r="L1137" s="404">
        <f>L1148</f>
        <v>0</v>
      </c>
      <c r="M1137" s="404">
        <f>M1148</f>
        <v>0</v>
      </c>
      <c r="N1137" s="463"/>
      <c r="O1137" s="177"/>
      <c r="P1137" s="178"/>
      <c r="Q1137" s="178"/>
      <c r="R1137" s="178"/>
      <c r="S1137" s="178"/>
      <c r="T1137" s="178"/>
      <c r="U1137" s="178"/>
      <c r="V1137" s="178"/>
      <c r="W1137" s="178"/>
      <c r="X1137" s="202"/>
      <c r="Y1137" s="202"/>
      <c r="Z1137" s="202"/>
      <c r="AA1137" s="202"/>
      <c r="AB1137" s="202"/>
      <c r="AC1137" s="202"/>
      <c r="AD1137" s="202"/>
      <c r="AE1137" s="202"/>
      <c r="AF1137" s="203"/>
      <c r="AG1137" s="133"/>
      <c r="AH1137" s="100"/>
      <c r="AL1137" s="51"/>
      <c r="AM1137" s="53" t="e">
        <f>(M1137/I1137)*100</f>
        <v>#DIV/0!</v>
      </c>
    </row>
    <row r="1138" spans="1:39" ht="12.75" customHeight="1" hidden="1">
      <c r="A1138" s="629"/>
      <c r="B1138" s="630"/>
      <c r="C1138" s="626" t="s">
        <v>39</v>
      </c>
      <c r="D1138" s="626"/>
      <c r="E1138" s="433" t="e">
        <f>SUM(I1138:K1138)</f>
        <v>#REF!</v>
      </c>
      <c r="F1138" s="434"/>
      <c r="G1138" s="435"/>
      <c r="H1138" s="403"/>
      <c r="I1138" s="480" t="e">
        <f>#REF!+#REF!</f>
        <v>#REF!</v>
      </c>
      <c r="J1138" s="480"/>
      <c r="K1138" s="480"/>
      <c r="L1138" s="480"/>
      <c r="M1138" s="480"/>
      <c r="N1138" s="463"/>
      <c r="O1138" s="177"/>
      <c r="P1138" s="178"/>
      <c r="Q1138" s="178"/>
      <c r="R1138" s="178"/>
      <c r="S1138" s="178"/>
      <c r="T1138" s="178"/>
      <c r="U1138" s="178"/>
      <c r="V1138" s="178"/>
      <c r="W1138" s="178"/>
      <c r="X1138" s="202"/>
      <c r="Y1138" s="202"/>
      <c r="Z1138" s="202"/>
      <c r="AA1138" s="202"/>
      <c r="AB1138" s="202"/>
      <c r="AC1138" s="202"/>
      <c r="AD1138" s="202"/>
      <c r="AE1138" s="202"/>
      <c r="AF1138" s="203"/>
      <c r="AG1138" s="133"/>
      <c r="AH1138" s="100"/>
      <c r="AL1138" s="51"/>
      <c r="AM1138" s="53" t="e">
        <f>(M1138/I1138)*100</f>
        <v>#REF!</v>
      </c>
    </row>
    <row r="1139" spans="1:39" ht="12.75" customHeight="1" hidden="1">
      <c r="A1139" s="629"/>
      <c r="B1139" s="630"/>
      <c r="C1139" s="626" t="s">
        <v>40</v>
      </c>
      <c r="D1139" s="626"/>
      <c r="E1139" s="433" t="e">
        <f>SUM(I1139:K1139)</f>
        <v>#REF!</v>
      </c>
      <c r="F1139" s="434"/>
      <c r="G1139" s="435"/>
      <c r="H1139" s="403"/>
      <c r="I1139" s="480" t="e">
        <f>#REF!+#REF!</f>
        <v>#REF!</v>
      </c>
      <c r="J1139" s="480"/>
      <c r="K1139" s="480"/>
      <c r="L1139" s="480"/>
      <c r="M1139" s="480"/>
      <c r="N1139" s="464"/>
      <c r="O1139" s="183"/>
      <c r="P1139" s="184"/>
      <c r="Q1139" s="184"/>
      <c r="R1139" s="184"/>
      <c r="S1139" s="184"/>
      <c r="T1139" s="184"/>
      <c r="U1139" s="184"/>
      <c r="V1139" s="184"/>
      <c r="W1139" s="184"/>
      <c r="X1139" s="204"/>
      <c r="Y1139" s="204"/>
      <c r="Z1139" s="204"/>
      <c r="AA1139" s="204"/>
      <c r="AB1139" s="204"/>
      <c r="AC1139" s="204"/>
      <c r="AD1139" s="204"/>
      <c r="AE1139" s="204"/>
      <c r="AF1139" s="205"/>
      <c r="AG1139" s="133"/>
      <c r="AH1139" s="100"/>
      <c r="AL1139" s="51"/>
      <c r="AM1139" s="53" t="e">
        <f>(M1139/I1139)*100</f>
        <v>#REF!</v>
      </c>
    </row>
    <row r="1140" spans="1:39" ht="12.75" customHeight="1">
      <c r="A1140" s="629"/>
      <c r="B1140" s="630"/>
      <c r="C1140" s="626" t="s">
        <v>1028</v>
      </c>
      <c r="D1140" s="626"/>
      <c r="E1140" s="433"/>
      <c r="F1140" s="434"/>
      <c r="G1140" s="435"/>
      <c r="H1140" s="403">
        <v>0</v>
      </c>
      <c r="I1140" s="480">
        <v>0</v>
      </c>
      <c r="J1140" s="480"/>
      <c r="K1140" s="480"/>
      <c r="L1140" s="480">
        <v>0</v>
      </c>
      <c r="M1140" s="480">
        <v>0</v>
      </c>
      <c r="N1140" s="465"/>
      <c r="O1140" s="206"/>
      <c r="P1140" s="207"/>
      <c r="Q1140" s="207"/>
      <c r="R1140" s="207"/>
      <c r="S1140" s="207"/>
      <c r="T1140" s="207"/>
      <c r="U1140" s="207"/>
      <c r="V1140" s="207"/>
      <c r="W1140" s="207"/>
      <c r="X1140" s="228"/>
      <c r="Y1140" s="228"/>
      <c r="Z1140" s="228"/>
      <c r="AA1140" s="228"/>
      <c r="AB1140" s="228"/>
      <c r="AC1140" s="228"/>
      <c r="AD1140" s="228"/>
      <c r="AE1140" s="228"/>
      <c r="AF1140" s="229"/>
      <c r="AG1140" s="133"/>
      <c r="AH1140" s="100"/>
      <c r="AL1140" s="51"/>
      <c r="AM1140" s="53"/>
    </row>
    <row r="1141" spans="1:39" ht="21.75" customHeight="1">
      <c r="A1141" s="629"/>
      <c r="B1141" s="630"/>
      <c r="C1141" s="626" t="s">
        <v>1029</v>
      </c>
      <c r="D1141" s="626"/>
      <c r="E1141" s="433"/>
      <c r="F1141" s="434"/>
      <c r="G1141" s="435"/>
      <c r="H1141" s="403">
        <v>0</v>
      </c>
      <c r="I1141" s="480">
        <v>0</v>
      </c>
      <c r="J1141" s="480"/>
      <c r="K1141" s="480"/>
      <c r="L1141" s="480">
        <v>0</v>
      </c>
      <c r="M1141" s="480">
        <v>0</v>
      </c>
      <c r="N1141" s="465"/>
      <c r="O1141" s="206"/>
      <c r="P1141" s="207"/>
      <c r="Q1141" s="207"/>
      <c r="R1141" s="207"/>
      <c r="S1141" s="207"/>
      <c r="T1141" s="207"/>
      <c r="U1141" s="207"/>
      <c r="V1141" s="207"/>
      <c r="W1141" s="207"/>
      <c r="X1141" s="228"/>
      <c r="Y1141" s="228"/>
      <c r="Z1141" s="228"/>
      <c r="AA1141" s="228"/>
      <c r="AB1141" s="228"/>
      <c r="AC1141" s="228"/>
      <c r="AD1141" s="228"/>
      <c r="AE1141" s="228"/>
      <c r="AF1141" s="229"/>
      <c r="AG1141" s="133"/>
      <c r="AH1141" s="100"/>
      <c r="AL1141" s="51"/>
      <c r="AM1141" s="53"/>
    </row>
    <row r="1142" spans="1:39" ht="12.75" customHeight="1">
      <c r="A1142" s="629"/>
      <c r="B1142" s="630"/>
      <c r="C1142" s="626" t="s">
        <v>1030</v>
      </c>
      <c r="D1142" s="626"/>
      <c r="E1142" s="433"/>
      <c r="F1142" s="434"/>
      <c r="G1142" s="435"/>
      <c r="H1142" s="403">
        <v>0</v>
      </c>
      <c r="I1142" s="480">
        <v>0</v>
      </c>
      <c r="J1142" s="480"/>
      <c r="K1142" s="480"/>
      <c r="L1142" s="480">
        <v>0</v>
      </c>
      <c r="M1142" s="480">
        <v>0</v>
      </c>
      <c r="N1142" s="465"/>
      <c r="O1142" s="206"/>
      <c r="P1142" s="207"/>
      <c r="Q1142" s="207"/>
      <c r="R1142" s="207"/>
      <c r="S1142" s="207"/>
      <c r="T1142" s="207"/>
      <c r="U1142" s="207"/>
      <c r="V1142" s="207"/>
      <c r="W1142" s="207"/>
      <c r="X1142" s="228"/>
      <c r="Y1142" s="228"/>
      <c r="Z1142" s="228"/>
      <c r="AA1142" s="228"/>
      <c r="AB1142" s="228"/>
      <c r="AC1142" s="228"/>
      <c r="AD1142" s="228"/>
      <c r="AE1142" s="228"/>
      <c r="AF1142" s="229"/>
      <c r="AG1142" s="133"/>
      <c r="AH1142" s="100"/>
      <c r="AL1142" s="51"/>
      <c r="AM1142" s="53"/>
    </row>
    <row r="1143" spans="1:39" ht="12.75" customHeight="1">
      <c r="A1143" s="629"/>
      <c r="B1143" s="630"/>
      <c r="C1143" s="626" t="s">
        <v>1031</v>
      </c>
      <c r="D1143" s="626"/>
      <c r="E1143" s="433"/>
      <c r="F1143" s="434"/>
      <c r="G1143" s="435"/>
      <c r="H1143" s="403">
        <v>0</v>
      </c>
      <c r="I1143" s="480">
        <v>0</v>
      </c>
      <c r="J1143" s="480"/>
      <c r="K1143" s="480"/>
      <c r="L1143" s="480">
        <v>0</v>
      </c>
      <c r="M1143" s="480">
        <v>0</v>
      </c>
      <c r="N1143" s="465"/>
      <c r="O1143" s="206"/>
      <c r="P1143" s="207"/>
      <c r="Q1143" s="207"/>
      <c r="R1143" s="207"/>
      <c r="S1143" s="207"/>
      <c r="T1143" s="207"/>
      <c r="U1143" s="207"/>
      <c r="V1143" s="207"/>
      <c r="W1143" s="207"/>
      <c r="X1143" s="228"/>
      <c r="Y1143" s="228"/>
      <c r="Z1143" s="228"/>
      <c r="AA1143" s="228"/>
      <c r="AB1143" s="228"/>
      <c r="AC1143" s="228"/>
      <c r="AD1143" s="228"/>
      <c r="AE1143" s="228"/>
      <c r="AF1143" s="229"/>
      <c r="AG1143" s="133"/>
      <c r="AH1143" s="100"/>
      <c r="AL1143" s="51"/>
      <c r="AM1143" s="53"/>
    </row>
    <row r="1144" spans="1:39" ht="12.75" customHeight="1">
      <c r="A1144" s="627"/>
      <c r="B1144" s="628" t="s">
        <v>592</v>
      </c>
      <c r="C1144" s="624" t="s">
        <v>1025</v>
      </c>
      <c r="D1144" s="624"/>
      <c r="E1144" s="398">
        <f aca="true" t="shared" si="133" ref="E1144:M1144">SUM(E1145:E1148)</f>
        <v>163.231</v>
      </c>
      <c r="F1144" s="399"/>
      <c r="G1144" s="172"/>
      <c r="H1144" s="400">
        <f>H1147</f>
        <v>349.4</v>
      </c>
      <c r="I1144" s="401">
        <f t="shared" si="133"/>
        <v>163.231</v>
      </c>
      <c r="J1144" s="401">
        <f t="shared" si="133"/>
        <v>0</v>
      </c>
      <c r="K1144" s="401">
        <f t="shared" si="133"/>
        <v>0</v>
      </c>
      <c r="L1144" s="401">
        <f t="shared" si="133"/>
        <v>163.231</v>
      </c>
      <c r="M1144" s="401">
        <f t="shared" si="133"/>
        <v>163.231</v>
      </c>
      <c r="N1144" s="623"/>
      <c r="O1144" s="177"/>
      <c r="P1144" s="178"/>
      <c r="Q1144" s="178"/>
      <c r="R1144" s="178"/>
      <c r="S1144" s="178"/>
      <c r="T1144" s="178"/>
      <c r="U1144" s="178"/>
      <c r="V1144" s="178"/>
      <c r="W1144" s="178"/>
      <c r="X1144" s="202"/>
      <c r="Y1144" s="202"/>
      <c r="Z1144" s="202"/>
      <c r="AA1144" s="202"/>
      <c r="AB1144" s="202"/>
      <c r="AC1144" s="202"/>
      <c r="AD1144" s="202"/>
      <c r="AE1144" s="202"/>
      <c r="AF1144" s="203"/>
      <c r="AG1144" s="133"/>
      <c r="AH1144" s="100"/>
      <c r="AL1144" s="51"/>
      <c r="AM1144" s="53"/>
    </row>
    <row r="1145" spans="1:39" ht="12.75" customHeight="1" hidden="1">
      <c r="A1145" s="627"/>
      <c r="B1145" s="628"/>
      <c r="C1145" s="624" t="s">
        <v>28</v>
      </c>
      <c r="D1145" s="624"/>
      <c r="E1145" s="398">
        <f>SUM(I1145:K1145)</f>
        <v>0</v>
      </c>
      <c r="F1145" s="399"/>
      <c r="G1145" s="172"/>
      <c r="H1145" s="400"/>
      <c r="I1145" s="401"/>
      <c r="J1145" s="401"/>
      <c r="K1145" s="401"/>
      <c r="L1145" s="401"/>
      <c r="M1145" s="401"/>
      <c r="N1145" s="623"/>
      <c r="O1145" s="177"/>
      <c r="P1145" s="178"/>
      <c r="Q1145" s="178"/>
      <c r="R1145" s="178"/>
      <c r="S1145" s="178"/>
      <c r="T1145" s="178"/>
      <c r="U1145" s="178"/>
      <c r="V1145" s="178"/>
      <c r="W1145" s="178"/>
      <c r="X1145" s="202"/>
      <c r="Y1145" s="202"/>
      <c r="Z1145" s="202"/>
      <c r="AA1145" s="202"/>
      <c r="AB1145" s="202"/>
      <c r="AC1145" s="202"/>
      <c r="AD1145" s="202"/>
      <c r="AE1145" s="202"/>
      <c r="AF1145" s="203"/>
      <c r="AG1145" s="133"/>
      <c r="AH1145" s="100"/>
      <c r="AL1145" s="51"/>
      <c r="AM1145" s="53" t="e">
        <f>(M1145/I1145)*100</f>
        <v>#DIV/0!</v>
      </c>
    </row>
    <row r="1146" spans="1:39" ht="12.75" customHeight="1">
      <c r="A1146" s="627"/>
      <c r="B1146" s="628"/>
      <c r="C1146" s="624" t="s">
        <v>1026</v>
      </c>
      <c r="D1146" s="624"/>
      <c r="E1146" s="398"/>
      <c r="F1146" s="399"/>
      <c r="G1146" s="172"/>
      <c r="H1146" s="400">
        <v>0</v>
      </c>
      <c r="I1146" s="401">
        <v>0</v>
      </c>
      <c r="J1146" s="401"/>
      <c r="K1146" s="401"/>
      <c r="L1146" s="401">
        <v>0</v>
      </c>
      <c r="M1146" s="401">
        <v>0</v>
      </c>
      <c r="N1146" s="623"/>
      <c r="O1146" s="177"/>
      <c r="P1146" s="178"/>
      <c r="Q1146" s="178"/>
      <c r="R1146" s="178"/>
      <c r="S1146" s="178"/>
      <c r="T1146" s="178"/>
      <c r="U1146" s="178"/>
      <c r="V1146" s="178"/>
      <c r="W1146" s="178"/>
      <c r="X1146" s="202"/>
      <c r="Y1146" s="202"/>
      <c r="Z1146" s="202"/>
      <c r="AA1146" s="202"/>
      <c r="AB1146" s="202"/>
      <c r="AC1146" s="202"/>
      <c r="AD1146" s="202"/>
      <c r="AE1146" s="202"/>
      <c r="AF1146" s="203"/>
      <c r="AG1146" s="133"/>
      <c r="AH1146" s="100"/>
      <c r="AL1146" s="51"/>
      <c r="AM1146" s="53"/>
    </row>
    <row r="1147" spans="1:39" ht="12.75" customHeight="1">
      <c r="A1147" s="627"/>
      <c r="B1147" s="628"/>
      <c r="C1147" s="624" t="s">
        <v>1027</v>
      </c>
      <c r="D1147" s="624"/>
      <c r="E1147" s="398">
        <f>SUM(I1147:K1147)</f>
        <v>163.231</v>
      </c>
      <c r="F1147" s="399">
        <v>813</v>
      </c>
      <c r="G1147" s="172" t="s">
        <v>1056</v>
      </c>
      <c r="H1147" s="400">
        <v>349.4</v>
      </c>
      <c r="I1147" s="401">
        <v>163.231</v>
      </c>
      <c r="J1147" s="401"/>
      <c r="K1147" s="401"/>
      <c r="L1147" s="401">
        <v>163.231</v>
      </c>
      <c r="M1147" s="401">
        <v>163.231</v>
      </c>
      <c r="N1147" s="623"/>
      <c r="O1147" s="177"/>
      <c r="P1147" s="178"/>
      <c r="Q1147" s="178"/>
      <c r="R1147" s="178"/>
      <c r="S1147" s="178"/>
      <c r="T1147" s="178"/>
      <c r="U1147" s="178"/>
      <c r="V1147" s="178"/>
      <c r="W1147" s="178"/>
      <c r="X1147" s="202"/>
      <c r="Y1147" s="202"/>
      <c r="Z1147" s="202"/>
      <c r="AA1147" s="202"/>
      <c r="AB1147" s="202"/>
      <c r="AC1147" s="202"/>
      <c r="AD1147" s="202"/>
      <c r="AE1147" s="202"/>
      <c r="AF1147" s="203"/>
      <c r="AG1147" s="133"/>
      <c r="AH1147" s="100"/>
      <c r="AL1147" s="51"/>
      <c r="AM1147" s="53">
        <f>(M1147/I1147)*100</f>
        <v>100</v>
      </c>
    </row>
    <row r="1148" spans="1:39" ht="13.5" customHeight="1">
      <c r="A1148" s="627"/>
      <c r="B1148" s="628"/>
      <c r="C1148" s="625" t="s">
        <v>1028</v>
      </c>
      <c r="D1148" s="625"/>
      <c r="E1148" s="486">
        <f>SUM(I1148:K1148)</f>
        <v>0</v>
      </c>
      <c r="F1148" s="487"/>
      <c r="G1148" s="488"/>
      <c r="H1148" s="489">
        <v>0</v>
      </c>
      <c r="I1148" s="490">
        <v>0</v>
      </c>
      <c r="J1148" s="490"/>
      <c r="K1148" s="490"/>
      <c r="L1148" s="490">
        <v>0</v>
      </c>
      <c r="M1148" s="490">
        <v>0</v>
      </c>
      <c r="N1148" s="623"/>
      <c r="O1148" s="177"/>
      <c r="P1148" s="178"/>
      <c r="Q1148" s="178"/>
      <c r="R1148" s="178"/>
      <c r="S1148" s="178"/>
      <c r="T1148" s="178"/>
      <c r="U1148" s="178"/>
      <c r="V1148" s="178"/>
      <c r="W1148" s="178"/>
      <c r="X1148" s="202"/>
      <c r="Y1148" s="202"/>
      <c r="Z1148" s="202"/>
      <c r="AA1148" s="202"/>
      <c r="AB1148" s="202"/>
      <c r="AC1148" s="202"/>
      <c r="AD1148" s="202"/>
      <c r="AE1148" s="202"/>
      <c r="AF1148" s="203"/>
      <c r="AG1148" s="133"/>
      <c r="AH1148" s="100"/>
      <c r="AL1148" s="51"/>
      <c r="AM1148" s="53"/>
    </row>
    <row r="1149" spans="3:14" ht="12.75" customHeight="1" hidden="1">
      <c r="C1149" s="491"/>
      <c r="D1149" s="492"/>
      <c r="E1149" s="493"/>
      <c r="F1149" s="493"/>
      <c r="G1149" s="493"/>
      <c r="H1149" s="493"/>
      <c r="I1149" s="494"/>
      <c r="J1149" s="494" t="e">
        <f>#REF!-J119-J135-J141-J244-J697-J721-J740-J852</f>
        <v>#REF!</v>
      </c>
      <c r="K1149" s="494" t="e">
        <f>#REF!-K119-K135-K141-K244-K697-K721-K740-K852</f>
        <v>#REF!</v>
      </c>
      <c r="L1149" s="494" t="e">
        <f>#REF!-L119-L135-L141-L244-L697-L721-L740-L852</f>
        <v>#REF!</v>
      </c>
      <c r="M1149" s="494" t="e">
        <f>#REF!-M119-M135-M141-M244-M697-M721-M740-M852</f>
        <v>#REF!</v>
      </c>
      <c r="N1149" s="493" t="e">
        <f>#REF!-N119-N135-N141-N244-N697-N721-N740</f>
        <v>#REF!</v>
      </c>
    </row>
    <row r="1150" spans="3:39" ht="12.75" customHeight="1" hidden="1">
      <c r="C1150" s="495" t="s">
        <v>595</v>
      </c>
      <c r="D1150" s="496" t="s">
        <v>596</v>
      </c>
      <c r="E1150" s="497"/>
      <c r="F1150" s="497"/>
      <c r="G1150" s="497"/>
      <c r="H1150" s="497"/>
      <c r="I1150" s="498"/>
      <c r="J1150" s="498"/>
      <c r="K1150" s="498"/>
      <c r="L1150" s="498"/>
      <c r="M1150" s="498"/>
      <c r="N1150" s="499"/>
      <c r="O1150" s="199"/>
      <c r="P1150" s="200"/>
      <c r="Q1150" s="200"/>
      <c r="R1150" s="200"/>
      <c r="S1150" s="200"/>
      <c r="T1150" s="200"/>
      <c r="U1150" s="200"/>
      <c r="V1150" s="200"/>
      <c r="W1150" s="200"/>
      <c r="X1150" s="200"/>
      <c r="Y1150" s="200"/>
      <c r="Z1150" s="200"/>
      <c r="AA1150" s="200"/>
      <c r="AB1150" s="200"/>
      <c r="AC1150" s="200"/>
      <c r="AD1150" s="200"/>
      <c r="AE1150" s="200"/>
      <c r="AF1150" s="201"/>
      <c r="AG1150" s="133"/>
      <c r="AH1150" s="100"/>
      <c r="AL1150" s="51"/>
      <c r="AM1150" s="53"/>
    </row>
    <row r="1151" spans="3:39" ht="12.75" customHeight="1" hidden="1">
      <c r="C1151" s="620" t="s">
        <v>27</v>
      </c>
      <c r="D1151" s="620"/>
      <c r="E1151" s="500">
        <f>SUM(E1152:E1156)</f>
        <v>0</v>
      </c>
      <c r="F1151" s="500"/>
      <c r="G1151" s="500"/>
      <c r="H1151" s="500"/>
      <c r="I1151" s="501">
        <f>SUM(I1152:I1156)</f>
        <v>0</v>
      </c>
      <c r="J1151" s="501">
        <f>SUM(J1152:J1156)</f>
        <v>0</v>
      </c>
      <c r="K1151" s="501">
        <f>SUM(K1152:K1156)</f>
        <v>0</v>
      </c>
      <c r="L1151" s="501">
        <f>L1153</f>
        <v>0</v>
      </c>
      <c r="M1151" s="501">
        <f>M1153</f>
        <v>0</v>
      </c>
      <c r="N1151" s="178"/>
      <c r="O1151" s="177"/>
      <c r="P1151" s="178"/>
      <c r="Q1151" s="178"/>
      <c r="R1151" s="178"/>
      <c r="S1151" s="178"/>
      <c r="T1151" s="178"/>
      <c r="U1151" s="178"/>
      <c r="V1151" s="178"/>
      <c r="W1151" s="178"/>
      <c r="X1151" s="178"/>
      <c r="Y1151" s="178"/>
      <c r="Z1151" s="178"/>
      <c r="AA1151" s="178"/>
      <c r="AB1151" s="178"/>
      <c r="AC1151" s="178"/>
      <c r="AD1151" s="178"/>
      <c r="AE1151" s="178"/>
      <c r="AF1151" s="179"/>
      <c r="AG1151" s="133"/>
      <c r="AH1151" s="100"/>
      <c r="AL1151" s="51"/>
      <c r="AM1151" s="53"/>
    </row>
    <row r="1152" spans="3:39" ht="12.75" customHeight="1" hidden="1">
      <c r="C1152" s="620" t="s">
        <v>28</v>
      </c>
      <c r="D1152" s="620"/>
      <c r="E1152" s="500">
        <f>SUM(I1152:K1152)</f>
        <v>0</v>
      </c>
      <c r="F1152" s="500"/>
      <c r="G1152" s="500"/>
      <c r="H1152" s="500"/>
      <c r="I1152" s="501">
        <f aca="true" t="shared" si="134" ref="I1152:M1154">I1159</f>
        <v>0</v>
      </c>
      <c r="J1152" s="501">
        <f t="shared" si="134"/>
        <v>0</v>
      </c>
      <c r="K1152" s="501">
        <f t="shared" si="134"/>
        <v>0</v>
      </c>
      <c r="L1152" s="501">
        <f t="shared" si="134"/>
        <v>0</v>
      </c>
      <c r="M1152" s="501">
        <f t="shared" si="134"/>
        <v>0</v>
      </c>
      <c r="N1152" s="178"/>
      <c r="O1152" s="177"/>
      <c r="P1152" s="178"/>
      <c r="Q1152" s="178"/>
      <c r="R1152" s="178"/>
      <c r="S1152" s="178"/>
      <c r="T1152" s="178"/>
      <c r="U1152" s="178"/>
      <c r="V1152" s="178"/>
      <c r="W1152" s="178"/>
      <c r="X1152" s="178"/>
      <c r="Y1152" s="178"/>
      <c r="Z1152" s="178"/>
      <c r="AA1152" s="178"/>
      <c r="AB1152" s="178"/>
      <c r="AC1152" s="178"/>
      <c r="AD1152" s="178"/>
      <c r="AE1152" s="178"/>
      <c r="AF1152" s="179"/>
      <c r="AG1152" s="133"/>
      <c r="AH1152" s="100"/>
      <c r="AL1152" s="51"/>
      <c r="AM1152" s="53" t="e">
        <f>(M1152/I1152)*100</f>
        <v>#DIV/0!</v>
      </c>
    </row>
    <row r="1153" spans="3:39" ht="12.75" customHeight="1" hidden="1">
      <c r="C1153" s="620" t="s">
        <v>29</v>
      </c>
      <c r="D1153" s="620"/>
      <c r="E1153" s="500">
        <f>SUM(I1153:K1153)</f>
        <v>0</v>
      </c>
      <c r="F1153" s="500"/>
      <c r="G1153" s="500"/>
      <c r="H1153" s="500"/>
      <c r="I1153" s="501">
        <f t="shared" si="134"/>
        <v>0</v>
      </c>
      <c r="J1153" s="501">
        <f t="shared" si="134"/>
        <v>0</v>
      </c>
      <c r="K1153" s="501">
        <f t="shared" si="134"/>
        <v>0</v>
      </c>
      <c r="L1153" s="501">
        <f t="shared" si="134"/>
        <v>0</v>
      </c>
      <c r="M1153" s="501">
        <f t="shared" si="134"/>
        <v>0</v>
      </c>
      <c r="N1153" s="178"/>
      <c r="O1153" s="177"/>
      <c r="P1153" s="178"/>
      <c r="Q1153" s="178"/>
      <c r="R1153" s="178"/>
      <c r="S1153" s="178"/>
      <c r="T1153" s="178"/>
      <c r="U1153" s="178"/>
      <c r="V1153" s="178"/>
      <c r="W1153" s="178"/>
      <c r="X1153" s="178"/>
      <c r="Y1153" s="178"/>
      <c r="Z1153" s="178"/>
      <c r="AA1153" s="178"/>
      <c r="AB1153" s="178"/>
      <c r="AC1153" s="178"/>
      <c r="AD1153" s="178"/>
      <c r="AE1153" s="178"/>
      <c r="AF1153" s="179"/>
      <c r="AG1153" s="133"/>
      <c r="AH1153" s="100"/>
      <c r="AL1153" s="51"/>
      <c r="AM1153" s="53"/>
    </row>
    <row r="1154" spans="3:39" ht="12.75" customHeight="1" hidden="1">
      <c r="C1154" s="620" t="s">
        <v>30</v>
      </c>
      <c r="D1154" s="620"/>
      <c r="E1154" s="500">
        <f>SUM(I1154:K1154)</f>
        <v>0</v>
      </c>
      <c r="F1154" s="500"/>
      <c r="G1154" s="500"/>
      <c r="H1154" s="500"/>
      <c r="I1154" s="501">
        <f t="shared" si="134"/>
        <v>0</v>
      </c>
      <c r="J1154" s="501">
        <f t="shared" si="134"/>
        <v>0</v>
      </c>
      <c r="K1154" s="501">
        <f t="shared" si="134"/>
        <v>0</v>
      </c>
      <c r="L1154" s="501">
        <f t="shared" si="134"/>
        <v>0</v>
      </c>
      <c r="M1154" s="501">
        <f t="shared" si="134"/>
        <v>0</v>
      </c>
      <c r="N1154" s="178"/>
      <c r="O1154" s="177"/>
      <c r="P1154" s="178"/>
      <c r="Q1154" s="178"/>
      <c r="R1154" s="178"/>
      <c r="S1154" s="178"/>
      <c r="T1154" s="178"/>
      <c r="U1154" s="178"/>
      <c r="V1154" s="178"/>
      <c r="W1154" s="178"/>
      <c r="X1154" s="178"/>
      <c r="Y1154" s="178"/>
      <c r="Z1154" s="178"/>
      <c r="AA1154" s="178"/>
      <c r="AB1154" s="178"/>
      <c r="AC1154" s="178"/>
      <c r="AD1154" s="178"/>
      <c r="AE1154" s="178"/>
      <c r="AF1154" s="179"/>
      <c r="AG1154" s="133"/>
      <c r="AH1154" s="100"/>
      <c r="AL1154" s="51"/>
      <c r="AM1154" s="53" t="e">
        <f>(M1154/I1154)*100</f>
        <v>#DIV/0!</v>
      </c>
    </row>
    <row r="1155" spans="3:39" ht="12.75" customHeight="1" hidden="1">
      <c r="C1155" s="620" t="s">
        <v>39</v>
      </c>
      <c r="D1155" s="620"/>
      <c r="E1155" s="500">
        <f>SUM(I1155:K1155)</f>
        <v>0</v>
      </c>
      <c r="F1155" s="500"/>
      <c r="G1155" s="500"/>
      <c r="H1155" s="500"/>
      <c r="I1155" s="501">
        <f>I1162</f>
        <v>0</v>
      </c>
      <c r="J1155" s="501"/>
      <c r="K1155" s="501"/>
      <c r="L1155" s="501"/>
      <c r="M1155" s="501"/>
      <c r="N1155" s="178"/>
      <c r="O1155" s="177"/>
      <c r="P1155" s="178"/>
      <c r="Q1155" s="178"/>
      <c r="R1155" s="178"/>
      <c r="S1155" s="178"/>
      <c r="T1155" s="178"/>
      <c r="U1155" s="178"/>
      <c r="V1155" s="178"/>
      <c r="W1155" s="178"/>
      <c r="X1155" s="178"/>
      <c r="Y1155" s="178"/>
      <c r="Z1155" s="178"/>
      <c r="AA1155" s="178"/>
      <c r="AB1155" s="178"/>
      <c r="AC1155" s="178"/>
      <c r="AD1155" s="178"/>
      <c r="AE1155" s="178"/>
      <c r="AF1155" s="179"/>
      <c r="AG1155" s="133"/>
      <c r="AH1155" s="100"/>
      <c r="AL1155" s="51"/>
      <c r="AM1155" s="53" t="e">
        <f>(M1155/I1155)*100</f>
        <v>#DIV/0!</v>
      </c>
    </row>
    <row r="1156" spans="3:39" ht="12.75" customHeight="1" hidden="1">
      <c r="C1156" s="622" t="s">
        <v>40</v>
      </c>
      <c r="D1156" s="622"/>
      <c r="E1156" s="502">
        <f>SUM(I1156:K1156)</f>
        <v>0</v>
      </c>
      <c r="F1156" s="502"/>
      <c r="G1156" s="502"/>
      <c r="H1156" s="502"/>
      <c r="I1156" s="503">
        <f>I1163</f>
        <v>0</v>
      </c>
      <c r="J1156" s="503"/>
      <c r="K1156" s="503"/>
      <c r="L1156" s="503"/>
      <c r="M1156" s="503"/>
      <c r="N1156" s="184"/>
      <c r="O1156" s="183"/>
      <c r="P1156" s="184"/>
      <c r="Q1156" s="184"/>
      <c r="R1156" s="184"/>
      <c r="S1156" s="184"/>
      <c r="T1156" s="184"/>
      <c r="U1156" s="184"/>
      <c r="V1156" s="184"/>
      <c r="W1156" s="184"/>
      <c r="X1156" s="184"/>
      <c r="Y1156" s="184"/>
      <c r="Z1156" s="184"/>
      <c r="AA1156" s="184"/>
      <c r="AB1156" s="184"/>
      <c r="AC1156" s="184"/>
      <c r="AD1156" s="184"/>
      <c r="AE1156" s="184"/>
      <c r="AF1156" s="185"/>
      <c r="AG1156" s="133"/>
      <c r="AH1156" s="100"/>
      <c r="AL1156" s="51"/>
      <c r="AM1156" s="53" t="e">
        <f>(M1156/I1156)*100</f>
        <v>#DIV/0!</v>
      </c>
    </row>
    <row r="1157" spans="3:39" ht="12.75" customHeight="1" hidden="1">
      <c r="C1157" s="504" t="s">
        <v>597</v>
      </c>
      <c r="D1157" s="505" t="s">
        <v>598</v>
      </c>
      <c r="E1157" s="506"/>
      <c r="F1157" s="506"/>
      <c r="G1157" s="506"/>
      <c r="H1157" s="506"/>
      <c r="I1157" s="507"/>
      <c r="J1157" s="507"/>
      <c r="K1157" s="507"/>
      <c r="L1157" s="507"/>
      <c r="M1157" s="507"/>
      <c r="N1157" s="508"/>
      <c r="O1157" s="196" t="s">
        <v>50</v>
      </c>
      <c r="P1157" s="197" t="s">
        <v>50</v>
      </c>
      <c r="Q1157" s="197" t="s">
        <v>50</v>
      </c>
      <c r="R1157" s="197" t="s">
        <v>50</v>
      </c>
      <c r="S1157" s="197" t="s">
        <v>50</v>
      </c>
      <c r="T1157" s="197" t="s">
        <v>50</v>
      </c>
      <c r="U1157" s="197" t="s">
        <v>50</v>
      </c>
      <c r="V1157" s="197" t="s">
        <v>50</v>
      </c>
      <c r="W1157" s="197" t="s">
        <v>50</v>
      </c>
      <c r="X1157" s="197" t="s">
        <v>50</v>
      </c>
      <c r="Y1157" s="197" t="s">
        <v>50</v>
      </c>
      <c r="Z1157" s="197" t="s">
        <v>50</v>
      </c>
      <c r="AA1157" s="197" t="s">
        <v>50</v>
      </c>
      <c r="AB1157" s="197" t="s">
        <v>50</v>
      </c>
      <c r="AC1157" s="197" t="s">
        <v>50</v>
      </c>
      <c r="AD1157" s="197" t="s">
        <v>50</v>
      </c>
      <c r="AE1157" s="197" t="s">
        <v>50</v>
      </c>
      <c r="AF1157" s="198" t="s">
        <v>50</v>
      </c>
      <c r="AG1157" s="133"/>
      <c r="AH1157" s="100"/>
      <c r="AL1157" s="51"/>
      <c r="AM1157" s="53"/>
    </row>
    <row r="1158" spans="3:39" ht="12.75" customHeight="1" hidden="1">
      <c r="C1158" s="620" t="s">
        <v>27</v>
      </c>
      <c r="D1158" s="620"/>
      <c r="E1158" s="509">
        <f>SUM(E1159:E1163)</f>
        <v>0</v>
      </c>
      <c r="F1158" s="509"/>
      <c r="G1158" s="509"/>
      <c r="H1158" s="509"/>
      <c r="I1158" s="510">
        <f>SUM(I1159:I1163)</f>
        <v>0</v>
      </c>
      <c r="J1158" s="510">
        <f>SUM(J1159:J1163)</f>
        <v>0</v>
      </c>
      <c r="K1158" s="510">
        <f>SUM(K1159:K1163)</f>
        <v>0</v>
      </c>
      <c r="L1158" s="510">
        <f>SUM(L1160)</f>
        <v>0</v>
      </c>
      <c r="M1158" s="510">
        <f>SUM(M1160)</f>
        <v>0</v>
      </c>
      <c r="N1158" s="511"/>
      <c r="O1158" s="177"/>
      <c r="P1158" s="178"/>
      <c r="Q1158" s="178"/>
      <c r="R1158" s="178"/>
      <c r="S1158" s="178"/>
      <c r="T1158" s="178"/>
      <c r="U1158" s="178"/>
      <c r="V1158" s="178"/>
      <c r="W1158" s="178"/>
      <c r="X1158" s="202"/>
      <c r="Y1158" s="202"/>
      <c r="Z1158" s="202"/>
      <c r="AA1158" s="202"/>
      <c r="AB1158" s="202"/>
      <c r="AC1158" s="202"/>
      <c r="AD1158" s="202"/>
      <c r="AE1158" s="202"/>
      <c r="AF1158" s="203"/>
      <c r="AG1158" s="133"/>
      <c r="AH1158" s="100"/>
      <c r="AL1158" s="51"/>
      <c r="AM1158" s="53"/>
    </row>
    <row r="1159" spans="3:39" ht="12.75" customHeight="1" hidden="1">
      <c r="C1159" s="620" t="s">
        <v>28</v>
      </c>
      <c r="D1159" s="620"/>
      <c r="E1159" s="509">
        <f>SUM(I1159:K1159)</f>
        <v>0</v>
      </c>
      <c r="F1159" s="509"/>
      <c r="G1159" s="509"/>
      <c r="H1159" s="509"/>
      <c r="I1159" s="510"/>
      <c r="J1159" s="510"/>
      <c r="K1159" s="510"/>
      <c r="L1159" s="510"/>
      <c r="M1159" s="510"/>
      <c r="N1159" s="511"/>
      <c r="O1159" s="177"/>
      <c r="P1159" s="178"/>
      <c r="Q1159" s="178"/>
      <c r="R1159" s="178"/>
      <c r="S1159" s="178"/>
      <c r="T1159" s="178"/>
      <c r="U1159" s="178"/>
      <c r="V1159" s="178"/>
      <c r="W1159" s="178"/>
      <c r="X1159" s="202"/>
      <c r="Y1159" s="202"/>
      <c r="Z1159" s="202"/>
      <c r="AA1159" s="202"/>
      <c r="AB1159" s="202"/>
      <c r="AC1159" s="202"/>
      <c r="AD1159" s="202"/>
      <c r="AE1159" s="202"/>
      <c r="AF1159" s="203"/>
      <c r="AG1159" s="133"/>
      <c r="AH1159" s="100"/>
      <c r="AL1159" s="51"/>
      <c r="AM1159" s="53" t="e">
        <f>(M1159/I1159)*100</f>
        <v>#DIV/0!</v>
      </c>
    </row>
    <row r="1160" spans="3:39" ht="12.75" customHeight="1" hidden="1">
      <c r="C1160" s="621" t="s">
        <v>29</v>
      </c>
      <c r="D1160" s="621"/>
      <c r="E1160" s="512">
        <f>SUM(I1160:K1160)</f>
        <v>0</v>
      </c>
      <c r="F1160" s="512"/>
      <c r="G1160" s="512"/>
      <c r="H1160" s="512"/>
      <c r="I1160" s="513"/>
      <c r="J1160" s="513"/>
      <c r="K1160" s="513"/>
      <c r="L1160" s="513"/>
      <c r="M1160" s="513"/>
      <c r="N1160" s="514"/>
      <c r="O1160" s="177"/>
      <c r="P1160" s="178"/>
      <c r="Q1160" s="178"/>
      <c r="R1160" s="178"/>
      <c r="S1160" s="178"/>
      <c r="T1160" s="178"/>
      <c r="U1160" s="178"/>
      <c r="V1160" s="178"/>
      <c r="W1160" s="178"/>
      <c r="X1160" s="202"/>
      <c r="Y1160" s="202"/>
      <c r="Z1160" s="202"/>
      <c r="AA1160" s="202"/>
      <c r="AB1160" s="202"/>
      <c r="AC1160" s="202"/>
      <c r="AD1160" s="202"/>
      <c r="AE1160" s="202"/>
      <c r="AF1160" s="203"/>
      <c r="AG1160" s="133"/>
      <c r="AH1160" s="100"/>
      <c r="AI1160" s="143"/>
      <c r="AL1160" s="51"/>
      <c r="AM1160" s="53" t="e">
        <f>(M1160/I1160)*100</f>
        <v>#DIV/0!</v>
      </c>
    </row>
  </sheetData>
  <sheetProtection/>
  <mergeCells count="1502">
    <mergeCell ref="K1:N1"/>
    <mergeCell ref="K2:N2"/>
    <mergeCell ref="P2:X2"/>
    <mergeCell ref="K3:N3"/>
    <mergeCell ref="A4:AN4"/>
    <mergeCell ref="C5:N5"/>
    <mergeCell ref="AM5:AM6"/>
    <mergeCell ref="C6:N6"/>
    <mergeCell ref="A10:A12"/>
    <mergeCell ref="B10:B12"/>
    <mergeCell ref="C10:D12"/>
    <mergeCell ref="F10:G11"/>
    <mergeCell ref="H10:M11"/>
    <mergeCell ref="N10:N12"/>
    <mergeCell ref="Y11:AB11"/>
    <mergeCell ref="AC11:AF11"/>
    <mergeCell ref="C13:D13"/>
    <mergeCell ref="C14:N14"/>
    <mergeCell ref="A15:A21"/>
    <mergeCell ref="B15:B21"/>
    <mergeCell ref="C15:D15"/>
    <mergeCell ref="C16:D16"/>
    <mergeCell ref="C17:D17"/>
    <mergeCell ref="C18:D18"/>
    <mergeCell ref="C19:D19"/>
    <mergeCell ref="C20:D20"/>
    <mergeCell ref="C21:D21"/>
    <mergeCell ref="A22:A29"/>
    <mergeCell ref="B22:B29"/>
    <mergeCell ref="C22:D22"/>
    <mergeCell ref="C23:D23"/>
    <mergeCell ref="C24:D24"/>
    <mergeCell ref="C25:D25"/>
    <mergeCell ref="C26:D26"/>
    <mergeCell ref="C27:D27"/>
    <mergeCell ref="C28:D28"/>
    <mergeCell ref="C29:D29"/>
    <mergeCell ref="A30:A41"/>
    <mergeCell ref="B30:B41"/>
    <mergeCell ref="C30:D30"/>
    <mergeCell ref="C31:D31"/>
    <mergeCell ref="C32:D32"/>
    <mergeCell ref="C33:D33"/>
    <mergeCell ref="C34:D34"/>
    <mergeCell ref="C35:D35"/>
    <mergeCell ref="C36:D36"/>
    <mergeCell ref="N38:N48"/>
    <mergeCell ref="C39:D39"/>
    <mergeCell ref="C40:D40"/>
    <mergeCell ref="C41:D41"/>
    <mergeCell ref="F46:F48"/>
    <mergeCell ref="G46:G48"/>
    <mergeCell ref="H46:H48"/>
    <mergeCell ref="I46:I48"/>
    <mergeCell ref="A42:A48"/>
    <mergeCell ref="B42:B48"/>
    <mergeCell ref="C42:D42"/>
    <mergeCell ref="C43:D43"/>
    <mergeCell ref="C44:D44"/>
    <mergeCell ref="C45:D45"/>
    <mergeCell ref="C46:D48"/>
    <mergeCell ref="L46:L48"/>
    <mergeCell ref="M46:M48"/>
    <mergeCell ref="A49:A55"/>
    <mergeCell ref="B49:B55"/>
    <mergeCell ref="C49:D49"/>
    <mergeCell ref="N49:N56"/>
    <mergeCell ref="C50:D50"/>
    <mergeCell ref="C51:D51"/>
    <mergeCell ref="C52:D52"/>
    <mergeCell ref="C53:D53"/>
    <mergeCell ref="C54:D56"/>
    <mergeCell ref="C57:D57"/>
    <mergeCell ref="C58:D58"/>
    <mergeCell ref="A59:A67"/>
    <mergeCell ref="B59:B67"/>
    <mergeCell ref="N59:N64"/>
    <mergeCell ref="C60:D60"/>
    <mergeCell ref="C61:D61"/>
    <mergeCell ref="C62:D62"/>
    <mergeCell ref="C63:D63"/>
    <mergeCell ref="C64:D66"/>
    <mergeCell ref="C67:D67"/>
    <mergeCell ref="N68:N73"/>
    <mergeCell ref="A69:A75"/>
    <mergeCell ref="B69:B75"/>
    <mergeCell ref="C69:D69"/>
    <mergeCell ref="C70:D70"/>
    <mergeCell ref="C71:D71"/>
    <mergeCell ref="C72:D72"/>
    <mergeCell ref="C73:D75"/>
    <mergeCell ref="F73:F75"/>
    <mergeCell ref="G73:G75"/>
    <mergeCell ref="H73:H75"/>
    <mergeCell ref="I73:I75"/>
    <mergeCell ref="L73:L75"/>
    <mergeCell ref="M73:M75"/>
    <mergeCell ref="A76:A81"/>
    <mergeCell ref="B76:B81"/>
    <mergeCell ref="C76:D76"/>
    <mergeCell ref="N76:N81"/>
    <mergeCell ref="C77:D77"/>
    <mergeCell ref="C78:D78"/>
    <mergeCell ref="C79:D79"/>
    <mergeCell ref="C80:D80"/>
    <mergeCell ref="C81:D83"/>
    <mergeCell ref="A84:A92"/>
    <mergeCell ref="B84:B92"/>
    <mergeCell ref="C84:D84"/>
    <mergeCell ref="N84:N89"/>
    <mergeCell ref="C85:D85"/>
    <mergeCell ref="C86:D86"/>
    <mergeCell ref="C87:D87"/>
    <mergeCell ref="C88:D88"/>
    <mergeCell ref="C89:D91"/>
    <mergeCell ref="C92:D92"/>
    <mergeCell ref="A93:A100"/>
    <mergeCell ref="B93:B100"/>
    <mergeCell ref="C94:D94"/>
    <mergeCell ref="C95:D95"/>
    <mergeCell ref="C96:D96"/>
    <mergeCell ref="C97:D97"/>
    <mergeCell ref="C98:D98"/>
    <mergeCell ref="C99:D99"/>
    <mergeCell ref="C100:D100"/>
    <mergeCell ref="A102:A109"/>
    <mergeCell ref="B102:B109"/>
    <mergeCell ref="C102:D102"/>
    <mergeCell ref="N102:N107"/>
    <mergeCell ref="C103:D103"/>
    <mergeCell ref="C104:D104"/>
    <mergeCell ref="C105:D105"/>
    <mergeCell ref="C106:D106"/>
    <mergeCell ref="C107:D107"/>
    <mergeCell ref="C108:D108"/>
    <mergeCell ref="C109:D109"/>
    <mergeCell ref="A110:A117"/>
    <mergeCell ref="B110:B117"/>
    <mergeCell ref="C110:D110"/>
    <mergeCell ref="N110:N115"/>
    <mergeCell ref="C111:D111"/>
    <mergeCell ref="C112:D112"/>
    <mergeCell ref="C113:D113"/>
    <mergeCell ref="C114:D114"/>
    <mergeCell ref="C115:D117"/>
    <mergeCell ref="A118:A125"/>
    <mergeCell ref="B118:B125"/>
    <mergeCell ref="C118:D118"/>
    <mergeCell ref="N118:N123"/>
    <mergeCell ref="C119:D119"/>
    <mergeCell ref="C120:D120"/>
    <mergeCell ref="C121:D121"/>
    <mergeCell ref="C122:D122"/>
    <mergeCell ref="C123:D123"/>
    <mergeCell ref="C124:D124"/>
    <mergeCell ref="C125:D125"/>
    <mergeCell ref="A126:A133"/>
    <mergeCell ref="B126:B133"/>
    <mergeCell ref="C126:D126"/>
    <mergeCell ref="N126:N131"/>
    <mergeCell ref="C127:D127"/>
    <mergeCell ref="C128:D128"/>
    <mergeCell ref="C129:D129"/>
    <mergeCell ref="C130:D130"/>
    <mergeCell ref="C131:D131"/>
    <mergeCell ref="C132:D132"/>
    <mergeCell ref="C133:D133"/>
    <mergeCell ref="A134:A139"/>
    <mergeCell ref="B134:B139"/>
    <mergeCell ref="C134:D134"/>
    <mergeCell ref="N134:N139"/>
    <mergeCell ref="C135:D135"/>
    <mergeCell ref="C136:D136"/>
    <mergeCell ref="C137:D137"/>
    <mergeCell ref="C138:D138"/>
    <mergeCell ref="C139:D139"/>
    <mergeCell ref="A140:A145"/>
    <mergeCell ref="B140:B145"/>
    <mergeCell ref="C140:D140"/>
    <mergeCell ref="N140:N145"/>
    <mergeCell ref="C141:D141"/>
    <mergeCell ref="C142:D142"/>
    <mergeCell ref="C143:D143"/>
    <mergeCell ref="C144:D144"/>
    <mergeCell ref="C145:D145"/>
    <mergeCell ref="A146:A151"/>
    <mergeCell ref="B146:B151"/>
    <mergeCell ref="C146:D146"/>
    <mergeCell ref="N146:N151"/>
    <mergeCell ref="C147:D147"/>
    <mergeCell ref="C148:D148"/>
    <mergeCell ref="C149:D149"/>
    <mergeCell ref="C150:D150"/>
    <mergeCell ref="C151:D151"/>
    <mergeCell ref="N152:N156"/>
    <mergeCell ref="C153:D153"/>
    <mergeCell ref="C154:D154"/>
    <mergeCell ref="C155:D155"/>
    <mergeCell ref="C156:D156"/>
    <mergeCell ref="C157:D157"/>
    <mergeCell ref="C158:D158"/>
    <mergeCell ref="A159:A166"/>
    <mergeCell ref="B159:B166"/>
    <mergeCell ref="C159:D159"/>
    <mergeCell ref="C160:D160"/>
    <mergeCell ref="C161:D161"/>
    <mergeCell ref="C162:D162"/>
    <mergeCell ref="C163:D163"/>
    <mergeCell ref="C164:D164"/>
    <mergeCell ref="C165:D165"/>
    <mergeCell ref="C166:D166"/>
    <mergeCell ref="A167:A175"/>
    <mergeCell ref="B167:B175"/>
    <mergeCell ref="C167:D167"/>
    <mergeCell ref="N167:N172"/>
    <mergeCell ref="C168:D168"/>
    <mergeCell ref="C169:D169"/>
    <mergeCell ref="C170:D170"/>
    <mergeCell ref="C171:D171"/>
    <mergeCell ref="C172:D172"/>
    <mergeCell ref="C173:D173"/>
    <mergeCell ref="C174:D174"/>
    <mergeCell ref="C175:D175"/>
    <mergeCell ref="A176:A181"/>
    <mergeCell ref="B176:B181"/>
    <mergeCell ref="C176:D176"/>
    <mergeCell ref="N176:N181"/>
    <mergeCell ref="C177:D177"/>
    <mergeCell ref="C178:D178"/>
    <mergeCell ref="C179:D179"/>
    <mergeCell ref="C180:D180"/>
    <mergeCell ref="C181:D181"/>
    <mergeCell ref="C182:D182"/>
    <mergeCell ref="C183:D183"/>
    <mergeCell ref="A184:A192"/>
    <mergeCell ref="B184:B192"/>
    <mergeCell ref="C184:D184"/>
    <mergeCell ref="N184:N189"/>
    <mergeCell ref="C185:D185"/>
    <mergeCell ref="C186:D186"/>
    <mergeCell ref="C187:D187"/>
    <mergeCell ref="C188:D188"/>
    <mergeCell ref="C189:D189"/>
    <mergeCell ref="C190:D190"/>
    <mergeCell ref="C191:D191"/>
    <mergeCell ref="C192:D192"/>
    <mergeCell ref="A193:A201"/>
    <mergeCell ref="B193:B201"/>
    <mergeCell ref="C193:D193"/>
    <mergeCell ref="C199:D199"/>
    <mergeCell ref="C200:D200"/>
    <mergeCell ref="C201:D201"/>
    <mergeCell ref="N193:N198"/>
    <mergeCell ref="C194:D194"/>
    <mergeCell ref="C195:D195"/>
    <mergeCell ref="C196:D196"/>
    <mergeCell ref="C197:D197"/>
    <mergeCell ref="C198:D198"/>
    <mergeCell ref="A202:A207"/>
    <mergeCell ref="B202:B207"/>
    <mergeCell ref="C202:D202"/>
    <mergeCell ref="N202:N207"/>
    <mergeCell ref="C203:D203"/>
    <mergeCell ref="C204:D204"/>
    <mergeCell ref="C205:D205"/>
    <mergeCell ref="C206:D206"/>
    <mergeCell ref="C207:D207"/>
    <mergeCell ref="C208:D208"/>
    <mergeCell ref="C209:D209"/>
    <mergeCell ref="A210:A217"/>
    <mergeCell ref="B210:B217"/>
    <mergeCell ref="C210:D210"/>
    <mergeCell ref="N210:N214"/>
    <mergeCell ref="C211:D211"/>
    <mergeCell ref="C212:D212"/>
    <mergeCell ref="C213:D213"/>
    <mergeCell ref="C214:D214"/>
    <mergeCell ref="C215:D215"/>
    <mergeCell ref="C216:D216"/>
    <mergeCell ref="C217:D217"/>
    <mergeCell ref="A218:A233"/>
    <mergeCell ref="B218:B233"/>
    <mergeCell ref="C218:D218"/>
    <mergeCell ref="C224:D224"/>
    <mergeCell ref="C225:D225"/>
    <mergeCell ref="C227:D227"/>
    <mergeCell ref="C228:D228"/>
    <mergeCell ref="N218:N223"/>
    <mergeCell ref="C219:D219"/>
    <mergeCell ref="C220:D220"/>
    <mergeCell ref="C221:D221"/>
    <mergeCell ref="C222:D222"/>
    <mergeCell ref="C223:D223"/>
    <mergeCell ref="C229:D229"/>
    <mergeCell ref="C230:D230"/>
    <mergeCell ref="C231:D231"/>
    <mergeCell ref="C232:D232"/>
    <mergeCell ref="C233:D233"/>
    <mergeCell ref="A234:A242"/>
    <mergeCell ref="B234:B242"/>
    <mergeCell ref="C234:D234"/>
    <mergeCell ref="C240:D240"/>
    <mergeCell ref="C241:D241"/>
    <mergeCell ref="N234:N239"/>
    <mergeCell ref="C235:D235"/>
    <mergeCell ref="C236:D236"/>
    <mergeCell ref="C237:D237"/>
    <mergeCell ref="C238:D238"/>
    <mergeCell ref="C239:D239"/>
    <mergeCell ref="C242:D242"/>
    <mergeCell ref="A243:A251"/>
    <mergeCell ref="B243:B251"/>
    <mergeCell ref="C243:D243"/>
    <mergeCell ref="N243:N248"/>
    <mergeCell ref="C244:D244"/>
    <mergeCell ref="C245:D245"/>
    <mergeCell ref="C246:D246"/>
    <mergeCell ref="C247:D247"/>
    <mergeCell ref="C248:D248"/>
    <mergeCell ref="C249:D249"/>
    <mergeCell ref="C250:D250"/>
    <mergeCell ref="C251:D251"/>
    <mergeCell ref="A252:A256"/>
    <mergeCell ref="B252:B256"/>
    <mergeCell ref="C252:D252"/>
    <mergeCell ref="N252:N256"/>
    <mergeCell ref="C253:D253"/>
    <mergeCell ref="C254:D254"/>
    <mergeCell ref="C255:D255"/>
    <mergeCell ref="C256:D256"/>
    <mergeCell ref="A257:A263"/>
    <mergeCell ref="B257:B263"/>
    <mergeCell ref="C257:D257"/>
    <mergeCell ref="N257:N261"/>
    <mergeCell ref="C258:D258"/>
    <mergeCell ref="C259:D259"/>
    <mergeCell ref="C260:D260"/>
    <mergeCell ref="C261:D261"/>
    <mergeCell ref="C262:D262"/>
    <mergeCell ref="C263:D263"/>
    <mergeCell ref="A264:A268"/>
    <mergeCell ref="B264:B268"/>
    <mergeCell ref="C264:D264"/>
    <mergeCell ref="N264:N268"/>
    <mergeCell ref="C265:D265"/>
    <mergeCell ref="C266:D266"/>
    <mergeCell ref="C267:D267"/>
    <mergeCell ref="C268:D268"/>
    <mergeCell ref="A269:A272"/>
    <mergeCell ref="B269:B272"/>
    <mergeCell ref="C269:D269"/>
    <mergeCell ref="N269:N272"/>
    <mergeCell ref="C270:D270"/>
    <mergeCell ref="C271:D271"/>
    <mergeCell ref="C272:D272"/>
    <mergeCell ref="A273:A276"/>
    <mergeCell ref="B273:B276"/>
    <mergeCell ref="C273:D273"/>
    <mergeCell ref="C274:D274"/>
    <mergeCell ref="C275:D275"/>
    <mergeCell ref="C276:D276"/>
    <mergeCell ref="A277:A280"/>
    <mergeCell ref="B277:B280"/>
    <mergeCell ref="C277:D277"/>
    <mergeCell ref="C278:D278"/>
    <mergeCell ref="C279:D279"/>
    <mergeCell ref="C280:D280"/>
    <mergeCell ref="A281:A290"/>
    <mergeCell ref="B281:B290"/>
    <mergeCell ref="C281:D281"/>
    <mergeCell ref="C282:D282"/>
    <mergeCell ref="C283:D283"/>
    <mergeCell ref="C284:D284"/>
    <mergeCell ref="C285:D285"/>
    <mergeCell ref="C286:D286"/>
    <mergeCell ref="C287:D287"/>
    <mergeCell ref="C288:D288"/>
    <mergeCell ref="C289:D289"/>
    <mergeCell ref="C290:D290"/>
    <mergeCell ref="A291:A298"/>
    <mergeCell ref="B291:B298"/>
    <mergeCell ref="C291:D291"/>
    <mergeCell ref="N291:N295"/>
    <mergeCell ref="C292:D292"/>
    <mergeCell ref="C293:D293"/>
    <mergeCell ref="C294:D294"/>
    <mergeCell ref="C295:D295"/>
    <mergeCell ref="C296:D296"/>
    <mergeCell ref="C297:D297"/>
    <mergeCell ref="C298:D298"/>
    <mergeCell ref="A299:A306"/>
    <mergeCell ref="B299:B306"/>
    <mergeCell ref="C299:D299"/>
    <mergeCell ref="C305:D305"/>
    <mergeCell ref="C306:D306"/>
    <mergeCell ref="N299:N303"/>
    <mergeCell ref="C300:D300"/>
    <mergeCell ref="C301:D301"/>
    <mergeCell ref="C302:D302"/>
    <mergeCell ref="C303:D303"/>
    <mergeCell ref="C304:D304"/>
    <mergeCell ref="A307:A314"/>
    <mergeCell ref="B307:B314"/>
    <mergeCell ref="C307:D307"/>
    <mergeCell ref="N307:N311"/>
    <mergeCell ref="C308:D308"/>
    <mergeCell ref="C309:D309"/>
    <mergeCell ref="C310:D310"/>
    <mergeCell ref="C311:D311"/>
    <mergeCell ref="C312:D312"/>
    <mergeCell ref="C313:D313"/>
    <mergeCell ref="C314:D314"/>
    <mergeCell ref="A315:A322"/>
    <mergeCell ref="B315:B322"/>
    <mergeCell ref="C315:D315"/>
    <mergeCell ref="N315:N319"/>
    <mergeCell ref="C316:D316"/>
    <mergeCell ref="C317:D317"/>
    <mergeCell ref="C318:D318"/>
    <mergeCell ref="C319:D319"/>
    <mergeCell ref="C320:D320"/>
    <mergeCell ref="C321:D321"/>
    <mergeCell ref="C322:E322"/>
    <mergeCell ref="A323:A329"/>
    <mergeCell ref="B323:B329"/>
    <mergeCell ref="C323:D323"/>
    <mergeCell ref="N323:N327"/>
    <mergeCell ref="C324:D324"/>
    <mergeCell ref="C325:D325"/>
    <mergeCell ref="C326:D326"/>
    <mergeCell ref="C327:D327"/>
    <mergeCell ref="C328:D328"/>
    <mergeCell ref="C329:D329"/>
    <mergeCell ref="A330:A337"/>
    <mergeCell ref="B330:B337"/>
    <mergeCell ref="C330:D330"/>
    <mergeCell ref="N330:N334"/>
    <mergeCell ref="C331:D331"/>
    <mergeCell ref="C332:D332"/>
    <mergeCell ref="C333:D333"/>
    <mergeCell ref="C334:D334"/>
    <mergeCell ref="C335:D335"/>
    <mergeCell ref="C336:D336"/>
    <mergeCell ref="C337:D337"/>
    <mergeCell ref="A338:A345"/>
    <mergeCell ref="B338:B345"/>
    <mergeCell ref="C338:D338"/>
    <mergeCell ref="C344:D344"/>
    <mergeCell ref="C345:D345"/>
    <mergeCell ref="N338:N342"/>
    <mergeCell ref="C339:D339"/>
    <mergeCell ref="C340:D340"/>
    <mergeCell ref="C341:D341"/>
    <mergeCell ref="C342:D342"/>
    <mergeCell ref="C343:D343"/>
    <mergeCell ref="A346:A353"/>
    <mergeCell ref="B346:B353"/>
    <mergeCell ref="C346:D346"/>
    <mergeCell ref="N346:N350"/>
    <mergeCell ref="C347:D347"/>
    <mergeCell ref="C348:D348"/>
    <mergeCell ref="C349:D349"/>
    <mergeCell ref="C350:D350"/>
    <mergeCell ref="C351:D351"/>
    <mergeCell ref="C352:D352"/>
    <mergeCell ref="C353:D353"/>
    <mergeCell ref="A354:A363"/>
    <mergeCell ref="B354:B363"/>
    <mergeCell ref="C354:D354"/>
    <mergeCell ref="C355:D355"/>
    <mergeCell ref="C356:D356"/>
    <mergeCell ref="C357:D357"/>
    <mergeCell ref="C358:D358"/>
    <mergeCell ref="C359:D359"/>
    <mergeCell ref="C361:D361"/>
    <mergeCell ref="C362:D362"/>
    <mergeCell ref="C363:D363"/>
    <mergeCell ref="A364:A371"/>
    <mergeCell ref="B364:B371"/>
    <mergeCell ref="C364:D364"/>
    <mergeCell ref="N364:N368"/>
    <mergeCell ref="C365:D365"/>
    <mergeCell ref="C366:D366"/>
    <mergeCell ref="C367:D367"/>
    <mergeCell ref="C368:D368"/>
    <mergeCell ref="C369:D369"/>
    <mergeCell ref="C370:D370"/>
    <mergeCell ref="C371:D371"/>
    <mergeCell ref="A372:A378"/>
    <mergeCell ref="B372:B378"/>
    <mergeCell ref="C372:D372"/>
    <mergeCell ref="C378:D378"/>
    <mergeCell ref="N372:N375"/>
    <mergeCell ref="C373:D373"/>
    <mergeCell ref="C374:D374"/>
    <mergeCell ref="C375:D375"/>
    <mergeCell ref="C376:D376"/>
    <mergeCell ref="C377:D377"/>
    <mergeCell ref="A379:A382"/>
    <mergeCell ref="B379:B382"/>
    <mergeCell ref="C379:D379"/>
    <mergeCell ref="N379:N382"/>
    <mergeCell ref="C380:D380"/>
    <mergeCell ref="C381:D381"/>
    <mergeCell ref="C382:D382"/>
    <mergeCell ref="C383:D383"/>
    <mergeCell ref="C384:D384"/>
    <mergeCell ref="A385:A392"/>
    <mergeCell ref="B385:B392"/>
    <mergeCell ref="C385:D385"/>
    <mergeCell ref="N385:N389"/>
    <mergeCell ref="C386:D386"/>
    <mergeCell ref="C387:D387"/>
    <mergeCell ref="C388:D388"/>
    <mergeCell ref="C389:D389"/>
    <mergeCell ref="C390:D390"/>
    <mergeCell ref="C391:D391"/>
    <mergeCell ref="C392:D392"/>
    <mergeCell ref="A393:A400"/>
    <mergeCell ref="B393:B400"/>
    <mergeCell ref="C393:D393"/>
    <mergeCell ref="C399:D399"/>
    <mergeCell ref="C400:D400"/>
    <mergeCell ref="N393:N397"/>
    <mergeCell ref="C394:D394"/>
    <mergeCell ref="C395:D395"/>
    <mergeCell ref="C396:D396"/>
    <mergeCell ref="C397:D397"/>
    <mergeCell ref="C398:D398"/>
    <mergeCell ref="A401:A407"/>
    <mergeCell ref="B401:B407"/>
    <mergeCell ref="C401:D401"/>
    <mergeCell ref="N401:N404"/>
    <mergeCell ref="C402:D402"/>
    <mergeCell ref="C403:D403"/>
    <mergeCell ref="C404:D404"/>
    <mergeCell ref="C405:D405"/>
    <mergeCell ref="C406:D406"/>
    <mergeCell ref="C407:D407"/>
    <mergeCell ref="A408:A417"/>
    <mergeCell ref="B408:B417"/>
    <mergeCell ref="C408:D408"/>
    <mergeCell ref="C409:D409"/>
    <mergeCell ref="C410:D410"/>
    <mergeCell ref="C411:D411"/>
    <mergeCell ref="C412:D412"/>
    <mergeCell ref="C413:D413"/>
    <mergeCell ref="C414:D414"/>
    <mergeCell ref="C415:D415"/>
    <mergeCell ref="C416:D416"/>
    <mergeCell ref="C417:D417"/>
    <mergeCell ref="A418:A425"/>
    <mergeCell ref="B418:B425"/>
    <mergeCell ref="C418:D418"/>
    <mergeCell ref="N418:N422"/>
    <mergeCell ref="C419:D419"/>
    <mergeCell ref="C420:D420"/>
    <mergeCell ref="C421:D421"/>
    <mergeCell ref="C422:D422"/>
    <mergeCell ref="C423:D423"/>
    <mergeCell ref="C424:D424"/>
    <mergeCell ref="C425:D425"/>
    <mergeCell ref="A426:A433"/>
    <mergeCell ref="B426:B433"/>
    <mergeCell ref="C426:D426"/>
    <mergeCell ref="C432:D432"/>
    <mergeCell ref="C433:D433"/>
    <mergeCell ref="N426:N430"/>
    <mergeCell ref="C427:D427"/>
    <mergeCell ref="C428:D428"/>
    <mergeCell ref="C429:D429"/>
    <mergeCell ref="C430:D430"/>
    <mergeCell ref="C431:D431"/>
    <mergeCell ref="A434:A438"/>
    <mergeCell ref="B434:B438"/>
    <mergeCell ref="C434:D434"/>
    <mergeCell ref="N434:N438"/>
    <mergeCell ref="C435:D435"/>
    <mergeCell ref="C436:D436"/>
    <mergeCell ref="C437:D437"/>
    <mergeCell ref="C438:D438"/>
    <mergeCell ref="C439:D439"/>
    <mergeCell ref="C440:D440"/>
    <mergeCell ref="A441:A445"/>
    <mergeCell ref="B441:B445"/>
    <mergeCell ref="C441:D441"/>
    <mergeCell ref="N441:N445"/>
    <mergeCell ref="C442:D442"/>
    <mergeCell ref="C443:D443"/>
    <mergeCell ref="C444:D444"/>
    <mergeCell ref="C445:D445"/>
    <mergeCell ref="C446:D446"/>
    <mergeCell ref="C447:D447"/>
    <mergeCell ref="A448:A455"/>
    <mergeCell ref="B448:B455"/>
    <mergeCell ref="C448:D448"/>
    <mergeCell ref="N448:N452"/>
    <mergeCell ref="C449:D449"/>
    <mergeCell ref="C450:D450"/>
    <mergeCell ref="C451:D451"/>
    <mergeCell ref="C452:D452"/>
    <mergeCell ref="C453:D453"/>
    <mergeCell ref="C454:D454"/>
    <mergeCell ref="C455:D455"/>
    <mergeCell ref="A456:A459"/>
    <mergeCell ref="B456:B459"/>
    <mergeCell ref="C456:D456"/>
    <mergeCell ref="N456:N459"/>
    <mergeCell ref="C457:D457"/>
    <mergeCell ref="C458:D458"/>
    <mergeCell ref="C459:D459"/>
    <mergeCell ref="C460:D460"/>
    <mergeCell ref="C461:D461"/>
    <mergeCell ref="A462:A465"/>
    <mergeCell ref="B462:B465"/>
    <mergeCell ref="C462:D462"/>
    <mergeCell ref="N462:N465"/>
    <mergeCell ref="C463:D463"/>
    <mergeCell ref="C464:D464"/>
    <mergeCell ref="C465:D465"/>
    <mergeCell ref="C466:D466"/>
    <mergeCell ref="C467:D467"/>
    <mergeCell ref="A468:A475"/>
    <mergeCell ref="B468:B475"/>
    <mergeCell ref="C468:D468"/>
    <mergeCell ref="N468:N472"/>
    <mergeCell ref="C469:D469"/>
    <mergeCell ref="C470:D470"/>
    <mergeCell ref="C471:D471"/>
    <mergeCell ref="C472:D472"/>
    <mergeCell ref="C473:D473"/>
    <mergeCell ref="C474:D474"/>
    <mergeCell ref="C475:D475"/>
    <mergeCell ref="A476:A484"/>
    <mergeCell ref="B476:B484"/>
    <mergeCell ref="C476:D476"/>
    <mergeCell ref="C477:D477"/>
    <mergeCell ref="C478:D478"/>
    <mergeCell ref="C479:D479"/>
    <mergeCell ref="C480:D480"/>
    <mergeCell ref="C481:D481"/>
    <mergeCell ref="C482:D482"/>
    <mergeCell ref="C483:D483"/>
    <mergeCell ref="C484:D484"/>
    <mergeCell ref="A485:A488"/>
    <mergeCell ref="B485:B488"/>
    <mergeCell ref="C485:D485"/>
    <mergeCell ref="N485:N488"/>
    <mergeCell ref="C486:D486"/>
    <mergeCell ref="C487:D487"/>
    <mergeCell ref="C488:D488"/>
    <mergeCell ref="C489:D489"/>
    <mergeCell ref="C490:D490"/>
    <mergeCell ref="A491:A494"/>
    <mergeCell ref="B491:B494"/>
    <mergeCell ref="C491:D491"/>
    <mergeCell ref="C492:D492"/>
    <mergeCell ref="C493:D493"/>
    <mergeCell ref="C494:D494"/>
    <mergeCell ref="C496:D496"/>
    <mergeCell ref="C497:D497"/>
    <mergeCell ref="C498:D498"/>
    <mergeCell ref="C499:D499"/>
    <mergeCell ref="A501:A504"/>
    <mergeCell ref="B501:B504"/>
    <mergeCell ref="C501:D501"/>
    <mergeCell ref="C502:D502"/>
    <mergeCell ref="C503:D503"/>
    <mergeCell ref="C504:D504"/>
    <mergeCell ref="A507:A511"/>
    <mergeCell ref="B507:B511"/>
    <mergeCell ref="C507:D507"/>
    <mergeCell ref="C508:D508"/>
    <mergeCell ref="C509:D509"/>
    <mergeCell ref="C510:D510"/>
    <mergeCell ref="C511:D511"/>
    <mergeCell ref="A514:A517"/>
    <mergeCell ref="B514:B517"/>
    <mergeCell ref="C514:D514"/>
    <mergeCell ref="C515:D515"/>
    <mergeCell ref="C516:D516"/>
    <mergeCell ref="C517:D517"/>
    <mergeCell ref="A520:A523"/>
    <mergeCell ref="B520:B523"/>
    <mergeCell ref="C520:D520"/>
    <mergeCell ref="C521:D521"/>
    <mergeCell ref="C522:D522"/>
    <mergeCell ref="C523:D523"/>
    <mergeCell ref="A526:A529"/>
    <mergeCell ref="B526:B529"/>
    <mergeCell ref="C526:D526"/>
    <mergeCell ref="C527:D527"/>
    <mergeCell ref="C528:D528"/>
    <mergeCell ref="C529:D529"/>
    <mergeCell ref="A530:A533"/>
    <mergeCell ref="B530:B533"/>
    <mergeCell ref="C530:D530"/>
    <mergeCell ref="C531:D531"/>
    <mergeCell ref="C532:D532"/>
    <mergeCell ref="C533:D533"/>
    <mergeCell ref="C537:D537"/>
    <mergeCell ref="C538:D538"/>
    <mergeCell ref="C539:D539"/>
    <mergeCell ref="C540:D540"/>
    <mergeCell ref="A542:A545"/>
    <mergeCell ref="B542:B545"/>
    <mergeCell ref="C542:D542"/>
    <mergeCell ref="C543:D543"/>
    <mergeCell ref="C544:D544"/>
    <mergeCell ref="C545:D545"/>
    <mergeCell ref="A546:A549"/>
    <mergeCell ref="B546:B549"/>
    <mergeCell ref="C546:D546"/>
    <mergeCell ref="C547:D547"/>
    <mergeCell ref="C548:D548"/>
    <mergeCell ref="C549:D549"/>
    <mergeCell ref="A550:A553"/>
    <mergeCell ref="B550:B553"/>
    <mergeCell ref="C550:D550"/>
    <mergeCell ref="N550:N553"/>
    <mergeCell ref="C551:D551"/>
    <mergeCell ref="C552:D552"/>
    <mergeCell ref="C553:D553"/>
    <mergeCell ref="C554:D554"/>
    <mergeCell ref="C555:D555"/>
    <mergeCell ref="C557:D557"/>
    <mergeCell ref="C558:D558"/>
    <mergeCell ref="C559:D559"/>
    <mergeCell ref="C560:D560"/>
    <mergeCell ref="A561:A564"/>
    <mergeCell ref="B561:B564"/>
    <mergeCell ref="C561:D561"/>
    <mergeCell ref="C562:D562"/>
    <mergeCell ref="C563:D563"/>
    <mergeCell ref="C564:D564"/>
    <mergeCell ref="A565:A568"/>
    <mergeCell ref="B565:B568"/>
    <mergeCell ref="C565:D565"/>
    <mergeCell ref="C566:D566"/>
    <mergeCell ref="C567:D567"/>
    <mergeCell ref="C568:D568"/>
    <mergeCell ref="A569:A572"/>
    <mergeCell ref="B569:B572"/>
    <mergeCell ref="C569:D569"/>
    <mergeCell ref="C570:D570"/>
    <mergeCell ref="C571:D571"/>
    <mergeCell ref="C572:D572"/>
    <mergeCell ref="A573:A576"/>
    <mergeCell ref="B573:B576"/>
    <mergeCell ref="C573:D573"/>
    <mergeCell ref="C574:D574"/>
    <mergeCell ref="C575:D575"/>
    <mergeCell ref="C576:D576"/>
    <mergeCell ref="A577:A580"/>
    <mergeCell ref="B577:B580"/>
    <mergeCell ref="C577:D577"/>
    <mergeCell ref="C578:D578"/>
    <mergeCell ref="C579:D579"/>
    <mergeCell ref="C580:D580"/>
    <mergeCell ref="A581:A584"/>
    <mergeCell ref="B581:B584"/>
    <mergeCell ref="C581:D581"/>
    <mergeCell ref="C582:D582"/>
    <mergeCell ref="C583:D583"/>
    <mergeCell ref="C584:D584"/>
    <mergeCell ref="A585:A591"/>
    <mergeCell ref="B585:B591"/>
    <mergeCell ref="C585:D585"/>
    <mergeCell ref="N585:N588"/>
    <mergeCell ref="C586:D586"/>
    <mergeCell ref="C587:D587"/>
    <mergeCell ref="C588:D588"/>
    <mergeCell ref="C589:D589"/>
    <mergeCell ref="C590:D590"/>
    <mergeCell ref="C591:D591"/>
    <mergeCell ref="A592:A598"/>
    <mergeCell ref="B592:B598"/>
    <mergeCell ref="C592:D592"/>
    <mergeCell ref="C593:D593"/>
    <mergeCell ref="C594:D594"/>
    <mergeCell ref="C595:D595"/>
    <mergeCell ref="C596:D596"/>
    <mergeCell ref="C597:D597"/>
    <mergeCell ref="C598:D598"/>
    <mergeCell ref="A599:A605"/>
    <mergeCell ref="B599:B605"/>
    <mergeCell ref="C599:D599"/>
    <mergeCell ref="N599:N602"/>
    <mergeCell ref="C600:D600"/>
    <mergeCell ref="C601:D601"/>
    <mergeCell ref="C602:D602"/>
    <mergeCell ref="C603:D603"/>
    <mergeCell ref="C604:D604"/>
    <mergeCell ref="C605:D605"/>
    <mergeCell ref="A606:A609"/>
    <mergeCell ref="B606:B609"/>
    <mergeCell ref="C606:D606"/>
    <mergeCell ref="C607:D607"/>
    <mergeCell ref="C608:D608"/>
    <mergeCell ref="C609:D609"/>
    <mergeCell ref="A610:A615"/>
    <mergeCell ref="B610:B615"/>
    <mergeCell ref="C610:D610"/>
    <mergeCell ref="C611:D611"/>
    <mergeCell ref="C612:D612"/>
    <mergeCell ref="C613:D613"/>
    <mergeCell ref="C614:D614"/>
    <mergeCell ref="C615:D615"/>
    <mergeCell ref="B616:B619"/>
    <mergeCell ref="C616:D616"/>
    <mergeCell ref="C617:D617"/>
    <mergeCell ref="C618:D618"/>
    <mergeCell ref="C619:D619"/>
    <mergeCell ref="A620:A623"/>
    <mergeCell ref="B620:B623"/>
    <mergeCell ref="C620:D620"/>
    <mergeCell ref="N620:N623"/>
    <mergeCell ref="C621:D621"/>
    <mergeCell ref="C622:D622"/>
    <mergeCell ref="C623:D623"/>
    <mergeCell ref="N624:N628"/>
    <mergeCell ref="C625:D625"/>
    <mergeCell ref="C626:D626"/>
    <mergeCell ref="C627:D627"/>
    <mergeCell ref="C628:D628"/>
    <mergeCell ref="N630:N634"/>
    <mergeCell ref="C631:D631"/>
    <mergeCell ref="C632:D632"/>
    <mergeCell ref="C633:D633"/>
    <mergeCell ref="C634:D634"/>
    <mergeCell ref="C637:D637"/>
    <mergeCell ref="A638:A644"/>
    <mergeCell ref="B638:B644"/>
    <mergeCell ref="C638:D638"/>
    <mergeCell ref="C639:D639"/>
    <mergeCell ref="C640:D640"/>
    <mergeCell ref="C641:D641"/>
    <mergeCell ref="C642:D642"/>
    <mergeCell ref="C643:D643"/>
    <mergeCell ref="C644:D644"/>
    <mergeCell ref="A645:A648"/>
    <mergeCell ref="B645:B648"/>
    <mergeCell ref="C645:D645"/>
    <mergeCell ref="N645:N648"/>
    <mergeCell ref="C646:D646"/>
    <mergeCell ref="C647:D647"/>
    <mergeCell ref="C648:D648"/>
    <mergeCell ref="A649:A655"/>
    <mergeCell ref="B649:B655"/>
    <mergeCell ref="C649:D649"/>
    <mergeCell ref="C650:D650"/>
    <mergeCell ref="C651:D651"/>
    <mergeCell ref="C652:D652"/>
    <mergeCell ref="C653:D653"/>
    <mergeCell ref="C654:D654"/>
    <mergeCell ref="C655:D655"/>
    <mergeCell ref="A656:A659"/>
    <mergeCell ref="B656:B659"/>
    <mergeCell ref="C656:D656"/>
    <mergeCell ref="N656:N659"/>
    <mergeCell ref="C657:D657"/>
    <mergeCell ref="C658:D658"/>
    <mergeCell ref="C659:D659"/>
    <mergeCell ref="C670:D670"/>
    <mergeCell ref="C672:D672"/>
    <mergeCell ref="A660:A663"/>
    <mergeCell ref="B660:B663"/>
    <mergeCell ref="C660:D660"/>
    <mergeCell ref="C661:D661"/>
    <mergeCell ref="C662:D662"/>
    <mergeCell ref="C663:D663"/>
    <mergeCell ref="C664:D664"/>
    <mergeCell ref="C665:D665"/>
    <mergeCell ref="C666:D666"/>
    <mergeCell ref="C667:D667"/>
    <mergeCell ref="C668:D668"/>
    <mergeCell ref="C669:D669"/>
    <mergeCell ref="C673:D673"/>
    <mergeCell ref="C674:D674"/>
    <mergeCell ref="C675:D675"/>
    <mergeCell ref="A676:A684"/>
    <mergeCell ref="B676:B684"/>
    <mergeCell ref="C676:D676"/>
    <mergeCell ref="C682:D682"/>
    <mergeCell ref="C684:D684"/>
    <mergeCell ref="A664:A675"/>
    <mergeCell ref="B664:B675"/>
    <mergeCell ref="C691:D691"/>
    <mergeCell ref="C693:D693"/>
    <mergeCell ref="N676:N680"/>
    <mergeCell ref="C677:D677"/>
    <mergeCell ref="C678:D678"/>
    <mergeCell ref="C679:D679"/>
    <mergeCell ref="C680:D680"/>
    <mergeCell ref="C681:D681"/>
    <mergeCell ref="C685:D685"/>
    <mergeCell ref="C686:D686"/>
    <mergeCell ref="C687:D687"/>
    <mergeCell ref="C688:D688"/>
    <mergeCell ref="C689:D689"/>
    <mergeCell ref="C690:D690"/>
    <mergeCell ref="C694:D694"/>
    <mergeCell ref="C695:D695"/>
    <mergeCell ref="C696:D696"/>
    <mergeCell ref="A697:A704"/>
    <mergeCell ref="B697:B704"/>
    <mergeCell ref="C697:D697"/>
    <mergeCell ref="C703:D703"/>
    <mergeCell ref="C704:D704"/>
    <mergeCell ref="A685:A696"/>
    <mergeCell ref="B685:B696"/>
    <mergeCell ref="N697:N701"/>
    <mergeCell ref="C698:D698"/>
    <mergeCell ref="C699:D699"/>
    <mergeCell ref="C700:D700"/>
    <mergeCell ref="C701:D701"/>
    <mergeCell ref="C702:D702"/>
    <mergeCell ref="A705:A712"/>
    <mergeCell ref="B705:B712"/>
    <mergeCell ref="C705:D705"/>
    <mergeCell ref="N705:N709"/>
    <mergeCell ref="C706:D706"/>
    <mergeCell ref="C707:D707"/>
    <mergeCell ref="C708:D708"/>
    <mergeCell ref="C709:D709"/>
    <mergeCell ref="C710:D710"/>
    <mergeCell ref="C711:D711"/>
    <mergeCell ref="C712:D712"/>
    <mergeCell ref="A713:A720"/>
    <mergeCell ref="B713:B720"/>
    <mergeCell ref="C713:D713"/>
    <mergeCell ref="N713:N717"/>
    <mergeCell ref="C714:D714"/>
    <mergeCell ref="C715:D715"/>
    <mergeCell ref="C716:D716"/>
    <mergeCell ref="C717:D717"/>
    <mergeCell ref="C718:D718"/>
    <mergeCell ref="C719:D719"/>
    <mergeCell ref="C720:D720"/>
    <mergeCell ref="A721:A728"/>
    <mergeCell ref="B721:B728"/>
    <mergeCell ref="C721:D721"/>
    <mergeCell ref="N721:N725"/>
    <mergeCell ref="C722:D722"/>
    <mergeCell ref="C723:D723"/>
    <mergeCell ref="C724:D724"/>
    <mergeCell ref="C725:D725"/>
    <mergeCell ref="C726:D726"/>
    <mergeCell ref="C727:D727"/>
    <mergeCell ref="C728:D728"/>
    <mergeCell ref="A729:A739"/>
    <mergeCell ref="B729:B739"/>
    <mergeCell ref="C729:D729"/>
    <mergeCell ref="C730:D730"/>
    <mergeCell ref="C731:D731"/>
    <mergeCell ref="C732:D732"/>
    <mergeCell ref="C733:D733"/>
    <mergeCell ref="C734:D734"/>
    <mergeCell ref="C735:D735"/>
    <mergeCell ref="C736:D736"/>
    <mergeCell ref="C737:D737"/>
    <mergeCell ref="C738:D738"/>
    <mergeCell ref="C739:D739"/>
    <mergeCell ref="A740:A747"/>
    <mergeCell ref="B740:B747"/>
    <mergeCell ref="C740:D740"/>
    <mergeCell ref="N740:N744"/>
    <mergeCell ref="C741:D741"/>
    <mergeCell ref="C742:D742"/>
    <mergeCell ref="C743:D743"/>
    <mergeCell ref="C744:D744"/>
    <mergeCell ref="C745:D745"/>
    <mergeCell ref="C746:D746"/>
    <mergeCell ref="C747:D747"/>
    <mergeCell ref="A748:A755"/>
    <mergeCell ref="B748:B755"/>
    <mergeCell ref="C748:D748"/>
    <mergeCell ref="N748:N752"/>
    <mergeCell ref="C749:D749"/>
    <mergeCell ref="C750:D750"/>
    <mergeCell ref="C751:D751"/>
    <mergeCell ref="C752:D752"/>
    <mergeCell ref="C753:D753"/>
    <mergeCell ref="C754:D754"/>
    <mergeCell ref="C755:D755"/>
    <mergeCell ref="A756:A763"/>
    <mergeCell ref="B756:B763"/>
    <mergeCell ref="C756:D756"/>
    <mergeCell ref="N756:N760"/>
    <mergeCell ref="C757:D757"/>
    <mergeCell ref="C758:D758"/>
    <mergeCell ref="C759:D759"/>
    <mergeCell ref="C760:D760"/>
    <mergeCell ref="C761:D761"/>
    <mergeCell ref="C762:D762"/>
    <mergeCell ref="C763:D763"/>
    <mergeCell ref="A764:A771"/>
    <mergeCell ref="B764:B771"/>
    <mergeCell ref="C764:D764"/>
    <mergeCell ref="C770:D770"/>
    <mergeCell ref="C771:D771"/>
    <mergeCell ref="N764:N768"/>
    <mergeCell ref="C765:D765"/>
    <mergeCell ref="C766:D766"/>
    <mergeCell ref="C767:D767"/>
    <mergeCell ref="C768:D768"/>
    <mergeCell ref="C769:D769"/>
    <mergeCell ref="B772:B782"/>
    <mergeCell ref="C772:D772"/>
    <mergeCell ref="C773:D773"/>
    <mergeCell ref="C774:D774"/>
    <mergeCell ref="C775:D775"/>
    <mergeCell ref="C776:D776"/>
    <mergeCell ref="C777:D777"/>
    <mergeCell ref="C778:D778"/>
    <mergeCell ref="C779:D779"/>
    <mergeCell ref="C780:D780"/>
    <mergeCell ref="C781:D781"/>
    <mergeCell ref="C782:D782"/>
    <mergeCell ref="A783:A790"/>
    <mergeCell ref="B783:B790"/>
    <mergeCell ref="C783:D783"/>
    <mergeCell ref="N783:N789"/>
    <mergeCell ref="C784:D784"/>
    <mergeCell ref="C785:D785"/>
    <mergeCell ref="C786:D786"/>
    <mergeCell ref="C787:D787"/>
    <mergeCell ref="C797:D797"/>
    <mergeCell ref="C788:D788"/>
    <mergeCell ref="C789:D789"/>
    <mergeCell ref="C790:D790"/>
    <mergeCell ref="A791:A798"/>
    <mergeCell ref="B791:B798"/>
    <mergeCell ref="C791:D791"/>
    <mergeCell ref="C798:D798"/>
    <mergeCell ref="C804:D804"/>
    <mergeCell ref="C805:D805"/>
    <mergeCell ref="C806:D806"/>
    <mergeCell ref="C807:D807"/>
    <mergeCell ref="N791:N797"/>
    <mergeCell ref="C792:D792"/>
    <mergeCell ref="C793:D793"/>
    <mergeCell ref="C794:D794"/>
    <mergeCell ref="C795:D795"/>
    <mergeCell ref="C796:D796"/>
    <mergeCell ref="A811:A818"/>
    <mergeCell ref="B811:B818"/>
    <mergeCell ref="C811:D811"/>
    <mergeCell ref="C818:D818"/>
    <mergeCell ref="A800:A810"/>
    <mergeCell ref="B800:B810"/>
    <mergeCell ref="C800:D800"/>
    <mergeCell ref="C801:D801"/>
    <mergeCell ref="C802:D802"/>
    <mergeCell ref="C803:D803"/>
    <mergeCell ref="C815:D815"/>
    <mergeCell ref="Z815:AA815"/>
    <mergeCell ref="C817:D817"/>
    <mergeCell ref="C808:D808"/>
    <mergeCell ref="C809:D809"/>
    <mergeCell ref="C810:D810"/>
    <mergeCell ref="AB815:AC815"/>
    <mergeCell ref="AD815:AE815"/>
    <mergeCell ref="C816:D816"/>
    <mergeCell ref="Z816:AA816"/>
    <mergeCell ref="AB816:AC816"/>
    <mergeCell ref="AD816:AE816"/>
    <mergeCell ref="N811:N817"/>
    <mergeCell ref="C812:D812"/>
    <mergeCell ref="C813:D813"/>
    <mergeCell ref="C814:D814"/>
    <mergeCell ref="A819:A826"/>
    <mergeCell ref="B819:B826"/>
    <mergeCell ref="C819:D819"/>
    <mergeCell ref="N819:N823"/>
    <mergeCell ref="C820:D820"/>
    <mergeCell ref="C821:D821"/>
    <mergeCell ref="C822:D822"/>
    <mergeCell ref="C823:D823"/>
    <mergeCell ref="C824:D824"/>
    <mergeCell ref="C825:D825"/>
    <mergeCell ref="C826:D826"/>
    <mergeCell ref="A827:A836"/>
    <mergeCell ref="B827:B836"/>
    <mergeCell ref="C827:D827"/>
    <mergeCell ref="C828:D828"/>
    <mergeCell ref="C829:D829"/>
    <mergeCell ref="C830:D830"/>
    <mergeCell ref="C831:D831"/>
    <mergeCell ref="C832:D832"/>
    <mergeCell ref="C833:D833"/>
    <mergeCell ref="C834:D834"/>
    <mergeCell ref="C835:D835"/>
    <mergeCell ref="C836:D836"/>
    <mergeCell ref="A837:A843"/>
    <mergeCell ref="B837:B843"/>
    <mergeCell ref="C837:D837"/>
    <mergeCell ref="C843:D843"/>
    <mergeCell ref="N837:N840"/>
    <mergeCell ref="C838:D838"/>
    <mergeCell ref="C839:D839"/>
    <mergeCell ref="C840:D840"/>
    <mergeCell ref="C841:D841"/>
    <mergeCell ref="C842:D842"/>
    <mergeCell ref="A844:A851"/>
    <mergeCell ref="B844:B851"/>
    <mergeCell ref="C844:D844"/>
    <mergeCell ref="N844:N848"/>
    <mergeCell ref="C845:D845"/>
    <mergeCell ref="C846:D846"/>
    <mergeCell ref="C847:D847"/>
    <mergeCell ref="C848:D848"/>
    <mergeCell ref="C849:D849"/>
    <mergeCell ref="C850:D850"/>
    <mergeCell ref="C851:D851"/>
    <mergeCell ref="A852:A862"/>
    <mergeCell ref="B852:B862"/>
    <mergeCell ref="C852:D852"/>
    <mergeCell ref="C853:D853"/>
    <mergeCell ref="C854:D854"/>
    <mergeCell ref="C855:D855"/>
    <mergeCell ref="C856:D856"/>
    <mergeCell ref="C857:D857"/>
    <mergeCell ref="C858:D858"/>
    <mergeCell ref="C859:D859"/>
    <mergeCell ref="C860:D860"/>
    <mergeCell ref="C861:D861"/>
    <mergeCell ref="C862:D862"/>
    <mergeCell ref="A863:A870"/>
    <mergeCell ref="B863:B870"/>
    <mergeCell ref="C863:D863"/>
    <mergeCell ref="C869:D869"/>
    <mergeCell ref="C870:D870"/>
    <mergeCell ref="N863:N867"/>
    <mergeCell ref="C864:D864"/>
    <mergeCell ref="C865:D865"/>
    <mergeCell ref="C866:D866"/>
    <mergeCell ref="C867:D867"/>
    <mergeCell ref="C868:D868"/>
    <mergeCell ref="B871:B878"/>
    <mergeCell ref="C871:D871"/>
    <mergeCell ref="N871:N875"/>
    <mergeCell ref="C872:D872"/>
    <mergeCell ref="C873:D873"/>
    <mergeCell ref="C874:D874"/>
    <mergeCell ref="C875:D875"/>
    <mergeCell ref="C876:D876"/>
    <mergeCell ref="C877:D877"/>
    <mergeCell ref="C878:D878"/>
    <mergeCell ref="A879:A883"/>
    <mergeCell ref="B879:B883"/>
    <mergeCell ref="C879:D879"/>
    <mergeCell ref="N879:N883"/>
    <mergeCell ref="C880:D880"/>
    <mergeCell ref="C881:D881"/>
    <mergeCell ref="C882:D882"/>
    <mergeCell ref="C883:D883"/>
    <mergeCell ref="A871:A878"/>
    <mergeCell ref="A884:A887"/>
    <mergeCell ref="B884:B887"/>
    <mergeCell ref="C884:D884"/>
    <mergeCell ref="N884:N887"/>
    <mergeCell ref="C885:D885"/>
    <mergeCell ref="C886:D886"/>
    <mergeCell ref="C887:D887"/>
    <mergeCell ref="A888:A891"/>
    <mergeCell ref="B888:B891"/>
    <mergeCell ref="C888:D888"/>
    <mergeCell ref="C889:D889"/>
    <mergeCell ref="C890:D890"/>
    <mergeCell ref="C891:D891"/>
    <mergeCell ref="C893:D893"/>
    <mergeCell ref="C894:D894"/>
    <mergeCell ref="C895:D895"/>
    <mergeCell ref="C896:D896"/>
    <mergeCell ref="A898:A901"/>
    <mergeCell ref="B898:B901"/>
    <mergeCell ref="C898:D898"/>
    <mergeCell ref="C899:D899"/>
    <mergeCell ref="C900:D900"/>
    <mergeCell ref="C901:D901"/>
    <mergeCell ref="C903:D903"/>
    <mergeCell ref="C904:D904"/>
    <mergeCell ref="C905:D905"/>
    <mergeCell ref="C906:D906"/>
    <mergeCell ref="A908:A918"/>
    <mergeCell ref="B908:B918"/>
    <mergeCell ref="C908:D908"/>
    <mergeCell ref="C909:D909"/>
    <mergeCell ref="C910:D910"/>
    <mergeCell ref="C911:D911"/>
    <mergeCell ref="C912:D912"/>
    <mergeCell ref="C913:D913"/>
    <mergeCell ref="C914:D914"/>
    <mergeCell ref="C915:D915"/>
    <mergeCell ref="C916:D916"/>
    <mergeCell ref="C917:D917"/>
    <mergeCell ref="C918:D918"/>
    <mergeCell ref="A919:A933"/>
    <mergeCell ref="B919:B933"/>
    <mergeCell ref="C919:D919"/>
    <mergeCell ref="N919:N923"/>
    <mergeCell ref="C920:D920"/>
    <mergeCell ref="C921:D921"/>
    <mergeCell ref="C922:D922"/>
    <mergeCell ref="C923:D923"/>
    <mergeCell ref="C924:D924"/>
    <mergeCell ref="C925:D925"/>
    <mergeCell ref="C927:D927"/>
    <mergeCell ref="C928:D928"/>
    <mergeCell ref="C929:D929"/>
    <mergeCell ref="C930:D930"/>
    <mergeCell ref="C931:D931"/>
    <mergeCell ref="C932:D932"/>
    <mergeCell ref="C933:D933"/>
    <mergeCell ref="A934:A944"/>
    <mergeCell ref="B934:B944"/>
    <mergeCell ref="C934:D934"/>
    <mergeCell ref="C935:D935"/>
    <mergeCell ref="C936:D936"/>
    <mergeCell ref="C937:D937"/>
    <mergeCell ref="C938:D938"/>
    <mergeCell ref="C939:D939"/>
    <mergeCell ref="C940:D940"/>
    <mergeCell ref="C941:D941"/>
    <mergeCell ref="C942:D942"/>
    <mergeCell ref="C943:D943"/>
    <mergeCell ref="C944:D944"/>
    <mergeCell ref="A945:A950"/>
    <mergeCell ref="B945:B950"/>
    <mergeCell ref="C945:D945"/>
    <mergeCell ref="N945:N949"/>
    <mergeCell ref="C946:D946"/>
    <mergeCell ref="C947:D947"/>
    <mergeCell ref="C948:D948"/>
    <mergeCell ref="C949:D949"/>
    <mergeCell ref="C950:D950"/>
    <mergeCell ref="A951:A958"/>
    <mergeCell ref="B951:B958"/>
    <mergeCell ref="C951:D951"/>
    <mergeCell ref="C952:D952"/>
    <mergeCell ref="C953:D953"/>
    <mergeCell ref="C954:D954"/>
    <mergeCell ref="C955:D955"/>
    <mergeCell ref="C956:D956"/>
    <mergeCell ref="C957:D957"/>
    <mergeCell ref="C958:D958"/>
    <mergeCell ref="A959:A965"/>
    <mergeCell ref="B959:B965"/>
    <mergeCell ref="C959:D959"/>
    <mergeCell ref="C960:D960"/>
    <mergeCell ref="C961:D961"/>
    <mergeCell ref="C962:D962"/>
    <mergeCell ref="C963:D963"/>
    <mergeCell ref="C964:D964"/>
    <mergeCell ref="C965:D965"/>
    <mergeCell ref="A966:A973"/>
    <mergeCell ref="B966:B973"/>
    <mergeCell ref="C966:D966"/>
    <mergeCell ref="N966:N971"/>
    <mergeCell ref="C967:D967"/>
    <mergeCell ref="C968:D968"/>
    <mergeCell ref="C969:D969"/>
    <mergeCell ref="C970:D970"/>
    <mergeCell ref="C971:D971"/>
    <mergeCell ref="C972:D972"/>
    <mergeCell ref="C973:D973"/>
    <mergeCell ref="A974:A986"/>
    <mergeCell ref="B974:B986"/>
    <mergeCell ref="C974:D974"/>
    <mergeCell ref="C975:D975"/>
    <mergeCell ref="C976:D976"/>
    <mergeCell ref="C977:D977"/>
    <mergeCell ref="C978:D978"/>
    <mergeCell ref="C979:D979"/>
    <mergeCell ref="C980:D980"/>
    <mergeCell ref="C983:D983"/>
    <mergeCell ref="C984:D984"/>
    <mergeCell ref="C985:D985"/>
    <mergeCell ref="C986:D986"/>
    <mergeCell ref="A987:A994"/>
    <mergeCell ref="B987:B994"/>
    <mergeCell ref="C987:D987"/>
    <mergeCell ref="C993:D993"/>
    <mergeCell ref="C994:D994"/>
    <mergeCell ref="C1000:D1000"/>
    <mergeCell ref="C1001:D1001"/>
    <mergeCell ref="N987:N991"/>
    <mergeCell ref="C988:D988"/>
    <mergeCell ref="C989:D989"/>
    <mergeCell ref="C990:D990"/>
    <mergeCell ref="C991:D991"/>
    <mergeCell ref="C992:D992"/>
    <mergeCell ref="C995:D995"/>
    <mergeCell ref="N995:N999"/>
    <mergeCell ref="C996:D996"/>
    <mergeCell ref="C997:D997"/>
    <mergeCell ref="C998:D998"/>
    <mergeCell ref="C999:D999"/>
    <mergeCell ref="C1003:D1003"/>
    <mergeCell ref="A1004:A1007"/>
    <mergeCell ref="B1004:B1007"/>
    <mergeCell ref="C1004:D1004"/>
    <mergeCell ref="N1004:N1007"/>
    <mergeCell ref="C1005:D1005"/>
    <mergeCell ref="C1006:D1006"/>
    <mergeCell ref="C1007:D1007"/>
    <mergeCell ref="A995:A1003"/>
    <mergeCell ref="B995:B1003"/>
    <mergeCell ref="A1008:A1011"/>
    <mergeCell ref="B1008:B1011"/>
    <mergeCell ref="C1008:D1008"/>
    <mergeCell ref="N1008:N1011"/>
    <mergeCell ref="C1009:D1009"/>
    <mergeCell ref="C1010:D1010"/>
    <mergeCell ref="C1011:D1011"/>
    <mergeCell ref="A1012:A1015"/>
    <mergeCell ref="B1012:B1015"/>
    <mergeCell ref="C1012:D1012"/>
    <mergeCell ref="N1012:N1015"/>
    <mergeCell ref="C1013:D1013"/>
    <mergeCell ref="C1014:D1014"/>
    <mergeCell ref="C1015:D1015"/>
    <mergeCell ref="A1016:A1021"/>
    <mergeCell ref="B1016:B1021"/>
    <mergeCell ref="C1016:D1016"/>
    <mergeCell ref="N1016:N1019"/>
    <mergeCell ref="C1017:D1017"/>
    <mergeCell ref="C1018:D1018"/>
    <mergeCell ref="C1019:D1021"/>
    <mergeCell ref="F1019:F1021"/>
    <mergeCell ref="G1019:G1021"/>
    <mergeCell ref="H1019:H1021"/>
    <mergeCell ref="I1019:I1021"/>
    <mergeCell ref="L1019:L1021"/>
    <mergeCell ref="M1019:M1021"/>
    <mergeCell ref="A1022:A1034"/>
    <mergeCell ref="B1022:B1034"/>
    <mergeCell ref="C1022:D1022"/>
    <mergeCell ref="C1023:D1023"/>
    <mergeCell ref="C1024:D1024"/>
    <mergeCell ref="C1025:D1025"/>
    <mergeCell ref="C1026:D1026"/>
    <mergeCell ref="C1027:D1027"/>
    <mergeCell ref="C1028:D1028"/>
    <mergeCell ref="C1029:D1031"/>
    <mergeCell ref="C1032:D1032"/>
    <mergeCell ref="C1033:D1033"/>
    <mergeCell ref="C1034:D1034"/>
    <mergeCell ref="A1035:A1043"/>
    <mergeCell ref="B1035:B1043"/>
    <mergeCell ref="C1035:D1035"/>
    <mergeCell ref="N1035:N1039"/>
    <mergeCell ref="C1036:D1036"/>
    <mergeCell ref="C1037:D1037"/>
    <mergeCell ref="C1038:D1038"/>
    <mergeCell ref="C1039:D1039"/>
    <mergeCell ref="C1040:D1040"/>
    <mergeCell ref="C1041:D1041"/>
    <mergeCell ref="C1043:D1043"/>
    <mergeCell ref="A1044:A1051"/>
    <mergeCell ref="B1044:B1051"/>
    <mergeCell ref="C1044:D1044"/>
    <mergeCell ref="C1045:D1045"/>
    <mergeCell ref="C1046:D1046"/>
    <mergeCell ref="C1047:D1047"/>
    <mergeCell ref="C1048:D1048"/>
    <mergeCell ref="C1049:D1049"/>
    <mergeCell ref="C1050:D1050"/>
    <mergeCell ref="C1051:D1051"/>
    <mergeCell ref="A1052:A1062"/>
    <mergeCell ref="B1052:B1062"/>
    <mergeCell ref="C1052:D1052"/>
    <mergeCell ref="N1052:N1056"/>
    <mergeCell ref="C1053:D1053"/>
    <mergeCell ref="C1054:D1054"/>
    <mergeCell ref="C1055:D1055"/>
    <mergeCell ref="C1056:D1056"/>
    <mergeCell ref="C1057:D1057"/>
    <mergeCell ref="C1058:D1058"/>
    <mergeCell ref="C1059:D1059"/>
    <mergeCell ref="C1060:D1060"/>
    <mergeCell ref="C1061:D1061"/>
    <mergeCell ref="C1062:D1062"/>
    <mergeCell ref="A1063:A1070"/>
    <mergeCell ref="B1063:B1070"/>
    <mergeCell ref="C1063:D1063"/>
    <mergeCell ref="C1069:D1069"/>
    <mergeCell ref="C1070:D1070"/>
    <mergeCell ref="N1063:N1067"/>
    <mergeCell ref="C1064:D1064"/>
    <mergeCell ref="C1065:D1065"/>
    <mergeCell ref="C1066:D1066"/>
    <mergeCell ref="C1067:D1067"/>
    <mergeCell ref="C1068:D1068"/>
    <mergeCell ref="A1071:A1092"/>
    <mergeCell ref="B1071:B1092"/>
    <mergeCell ref="C1071:D1071"/>
    <mergeCell ref="N1071:N1075"/>
    <mergeCell ref="C1072:D1072"/>
    <mergeCell ref="C1073:D1073"/>
    <mergeCell ref="C1074:D1074"/>
    <mergeCell ref="C1075:D1075"/>
    <mergeCell ref="C1076:D1076"/>
    <mergeCell ref="C1077:D1077"/>
    <mergeCell ref="C1079:D1079"/>
    <mergeCell ref="C1080:D1080"/>
    <mergeCell ref="C1081:D1081"/>
    <mergeCell ref="C1082:D1082"/>
    <mergeCell ref="C1083:D1083"/>
    <mergeCell ref="C1084:D1084"/>
    <mergeCell ref="N1085:N1089"/>
    <mergeCell ref="C1086:D1086"/>
    <mergeCell ref="C1087:D1087"/>
    <mergeCell ref="C1088:D1088"/>
    <mergeCell ref="C1089:D1089"/>
    <mergeCell ref="C1090:D1090"/>
    <mergeCell ref="C1091:D1091"/>
    <mergeCell ref="C1092:D1092"/>
    <mergeCell ref="A1093:A1100"/>
    <mergeCell ref="B1093:B1100"/>
    <mergeCell ref="C1093:D1093"/>
    <mergeCell ref="C1094:D1094"/>
    <mergeCell ref="C1095:D1095"/>
    <mergeCell ref="C1096:D1096"/>
    <mergeCell ref="C1097:D1097"/>
    <mergeCell ref="C1098:D1098"/>
    <mergeCell ref="C1099:D1099"/>
    <mergeCell ref="C1100:D1100"/>
    <mergeCell ref="A1101:A1111"/>
    <mergeCell ref="B1101:B1111"/>
    <mergeCell ref="C1101:D1101"/>
    <mergeCell ref="C1102:D1102"/>
    <mergeCell ref="C1103:D1103"/>
    <mergeCell ref="C1104:D1104"/>
    <mergeCell ref="C1105:D1105"/>
    <mergeCell ref="C1106:D1106"/>
    <mergeCell ref="C1107:D1107"/>
    <mergeCell ref="C1108:D1108"/>
    <mergeCell ref="C1109:D1109"/>
    <mergeCell ref="C1110:D1110"/>
    <mergeCell ref="C1111:D1111"/>
    <mergeCell ref="A1112:A1119"/>
    <mergeCell ref="B1112:B1119"/>
    <mergeCell ref="C1112:D1112"/>
    <mergeCell ref="C1119:D1119"/>
    <mergeCell ref="N1112:N1118"/>
    <mergeCell ref="C1113:D1113"/>
    <mergeCell ref="C1114:D1114"/>
    <mergeCell ref="C1115:D1115"/>
    <mergeCell ref="C1116:D1116"/>
    <mergeCell ref="C1117:D1117"/>
    <mergeCell ref="C1118:D1118"/>
    <mergeCell ref="A1120:A1124"/>
    <mergeCell ref="B1120:B1124"/>
    <mergeCell ref="C1120:D1120"/>
    <mergeCell ref="C1121:D1121"/>
    <mergeCell ref="C1122:D1122"/>
    <mergeCell ref="C1123:D1123"/>
    <mergeCell ref="C1124:D1124"/>
    <mergeCell ref="A1125:A1128"/>
    <mergeCell ref="B1125:B1128"/>
    <mergeCell ref="C1125:D1125"/>
    <mergeCell ref="C1126:D1126"/>
    <mergeCell ref="C1127:D1127"/>
    <mergeCell ref="C1128:D1128"/>
    <mergeCell ref="A1129:A1132"/>
    <mergeCell ref="B1129:B1132"/>
    <mergeCell ref="C1129:D1129"/>
    <mergeCell ref="C1130:D1130"/>
    <mergeCell ref="C1131:D1131"/>
    <mergeCell ref="C1132:D1132"/>
    <mergeCell ref="C1135:D1135"/>
    <mergeCell ref="C1136:D1136"/>
    <mergeCell ref="C1137:D1137"/>
    <mergeCell ref="C1138:D1138"/>
    <mergeCell ref="C1139:D1139"/>
    <mergeCell ref="C1140:D1140"/>
    <mergeCell ref="C1141:D1141"/>
    <mergeCell ref="C1142:D1142"/>
    <mergeCell ref="C1143:D1143"/>
    <mergeCell ref="A1144:A1148"/>
    <mergeCell ref="B1144:B1148"/>
    <mergeCell ref="C1144:D1144"/>
    <mergeCell ref="A1133:A1143"/>
    <mergeCell ref="B1133:B1143"/>
    <mergeCell ref="C1133:D1133"/>
    <mergeCell ref="C1134:D1134"/>
    <mergeCell ref="N1144:N1148"/>
    <mergeCell ref="C1145:D1145"/>
    <mergeCell ref="C1146:D1146"/>
    <mergeCell ref="C1147:D1147"/>
    <mergeCell ref="C1148:D1148"/>
    <mergeCell ref="C1151:D1151"/>
    <mergeCell ref="C1159:D1159"/>
    <mergeCell ref="C1160:D1160"/>
    <mergeCell ref="C1152:D1152"/>
    <mergeCell ref="C1153:D1153"/>
    <mergeCell ref="C1154:D1154"/>
    <mergeCell ref="C1155:D1155"/>
    <mergeCell ref="C1156:D1156"/>
    <mergeCell ref="C1158:D1158"/>
  </mergeCells>
  <printOptions/>
  <pageMargins left="0.19652777777777777" right="0.11805555555555557" top="0.11805555555555557" bottom="0.03958333333333333" header="0.5118055555555556" footer="0.5118055555555556"/>
  <pageSetup fitToHeight="0" fitToWidth="1" horizontalDpi="300" verticalDpi="300" orientation="landscape" paperSize="9" scale="88" r:id="rId3"/>
  <rowBreaks count="15" manualBreakCount="15">
    <brk id="48" max="255" man="1"/>
    <brk id="102" max="255" man="1"/>
    <brk id="151" max="255" man="1"/>
    <brk id="207" max="255" man="1"/>
    <brk id="251" max="255" man="1"/>
    <brk id="363" max="255" man="1"/>
    <brk id="477" max="255" man="1"/>
    <brk id="545" max="255" man="1"/>
    <brk id="653" max="39" man="1"/>
    <brk id="712" max="39" man="1"/>
    <brk id="782" max="39" man="1"/>
    <brk id="918" max="255" man="1"/>
    <brk id="973" max="255" man="1"/>
    <brk id="1015" max="255" man="1"/>
    <brk id="1070"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view="pageBreakPreview" zoomScaleSheetLayoutView="100" zoomScalePageLayoutView="0" workbookViewId="0" topLeftCell="A1">
      <selection activeCell="F23" sqref="F23"/>
    </sheetView>
  </sheetViews>
  <sheetFormatPr defaultColWidth="9.00390625" defaultRowHeight="12.75"/>
  <cols>
    <col min="1" max="1" width="22.875" style="515" customWidth="1"/>
    <col min="2" max="2" width="21.25390625" style="515" customWidth="1"/>
    <col min="3" max="3" width="25.375" style="515" customWidth="1"/>
    <col min="4" max="4" width="12.00390625" style="515" customWidth="1"/>
    <col min="5" max="5" width="11.25390625" style="515" customWidth="1"/>
    <col min="6" max="6" width="15.75390625" style="515" customWidth="1"/>
    <col min="7" max="7" width="13.25390625" style="515" customWidth="1"/>
    <col min="8" max="8" width="12.75390625" style="515" customWidth="1"/>
    <col min="9" max="9" width="16.75390625" style="515" customWidth="1"/>
    <col min="10" max="10" width="13.75390625" style="515" customWidth="1"/>
    <col min="11" max="11" width="12.25390625" style="515" customWidth="1"/>
    <col min="12" max="12" width="21.25390625" style="515" customWidth="1"/>
    <col min="13" max="16384" width="9.125" style="515" customWidth="1"/>
  </cols>
  <sheetData>
    <row r="1" spans="1:20" ht="27.75" customHeight="1">
      <c r="A1" s="516"/>
      <c r="B1" s="516"/>
      <c r="C1" s="663"/>
      <c r="D1" s="663"/>
      <c r="E1" s="663"/>
      <c r="F1" s="663"/>
      <c r="G1" s="663"/>
      <c r="H1" s="663"/>
      <c r="I1" s="663"/>
      <c r="J1" s="663"/>
      <c r="K1" s="516"/>
      <c r="L1" s="517" t="s">
        <v>1015</v>
      </c>
      <c r="M1" s="518"/>
      <c r="N1" s="518"/>
      <c r="O1" s="518"/>
      <c r="P1" s="518"/>
      <c r="Q1" s="518"/>
      <c r="R1" s="518"/>
      <c r="S1" s="518"/>
      <c r="T1" s="518"/>
    </row>
    <row r="2" spans="1:16" ht="32.25" customHeight="1">
      <c r="A2" s="516"/>
      <c r="B2" s="664" t="s">
        <v>1057</v>
      </c>
      <c r="C2" s="664"/>
      <c r="D2" s="664"/>
      <c r="E2" s="664"/>
      <c r="F2" s="664"/>
      <c r="G2" s="664"/>
      <c r="H2" s="664"/>
      <c r="I2" s="664"/>
      <c r="J2" s="664"/>
      <c r="K2" s="516"/>
      <c r="L2" s="516"/>
      <c r="M2" s="516"/>
      <c r="N2" s="516"/>
      <c r="O2" s="516"/>
      <c r="P2" s="516"/>
    </row>
    <row r="3" spans="1:16" ht="15">
      <c r="A3" s="516"/>
      <c r="B3" s="516"/>
      <c r="C3" s="516"/>
      <c r="D3" s="516"/>
      <c r="E3" s="516"/>
      <c r="F3" s="516"/>
      <c r="G3" s="516"/>
      <c r="H3" s="516"/>
      <c r="I3" s="516"/>
      <c r="J3" s="516"/>
      <c r="K3" s="516"/>
      <c r="M3" s="516"/>
      <c r="N3" s="516"/>
      <c r="O3" s="516"/>
      <c r="P3" s="516"/>
    </row>
    <row r="4" spans="1:16" ht="15">
      <c r="A4" s="516"/>
      <c r="B4" s="516"/>
      <c r="C4" s="516"/>
      <c r="D4" s="516"/>
      <c r="E4" s="516"/>
      <c r="F4" s="516"/>
      <c r="G4" s="516"/>
      <c r="H4" s="516"/>
      <c r="I4" s="516"/>
      <c r="J4" s="516"/>
      <c r="K4" s="516"/>
      <c r="L4" s="516"/>
      <c r="M4" s="516"/>
      <c r="N4" s="516"/>
      <c r="O4" s="516"/>
      <c r="P4" s="516"/>
    </row>
    <row r="5" spans="1:16" ht="90">
      <c r="A5" s="519" t="s">
        <v>1058</v>
      </c>
      <c r="B5" s="520" t="s">
        <v>1059</v>
      </c>
      <c r="C5" s="520" t="s">
        <v>1060</v>
      </c>
      <c r="D5" s="520" t="s">
        <v>1061</v>
      </c>
      <c r="E5" s="520" t="s">
        <v>1062</v>
      </c>
      <c r="F5" s="520" t="s">
        <v>1063</v>
      </c>
      <c r="G5" s="520" t="s">
        <v>1064</v>
      </c>
      <c r="H5" s="520" t="s">
        <v>1065</v>
      </c>
      <c r="I5" s="520" t="s">
        <v>1066</v>
      </c>
      <c r="J5" s="520" t="s">
        <v>1067</v>
      </c>
      <c r="K5" s="520" t="s">
        <v>1068</v>
      </c>
      <c r="L5" s="521" t="s">
        <v>1069</v>
      </c>
      <c r="M5" s="516"/>
      <c r="N5" s="516"/>
      <c r="O5" s="516"/>
      <c r="P5" s="516"/>
    </row>
    <row r="6" spans="1:16" ht="15">
      <c r="A6" s="522" t="s">
        <v>1070</v>
      </c>
      <c r="B6" s="523"/>
      <c r="C6" s="523"/>
      <c r="D6" s="523"/>
      <c r="E6" s="523"/>
      <c r="F6" s="523"/>
      <c r="G6" s="523"/>
      <c r="H6" s="523"/>
      <c r="I6" s="523"/>
      <c r="J6" s="523"/>
      <c r="K6" s="523"/>
      <c r="L6" s="524"/>
      <c r="M6" s="516"/>
      <c r="N6" s="516"/>
      <c r="O6" s="516"/>
      <c r="P6" s="516"/>
    </row>
    <row r="7" spans="1:16" ht="15">
      <c r="A7" s="525" t="s">
        <v>1071</v>
      </c>
      <c r="B7" s="526"/>
      <c r="C7" s="526"/>
      <c r="D7" s="526"/>
      <c r="E7" s="526"/>
      <c r="F7" s="526"/>
      <c r="G7" s="526"/>
      <c r="H7" s="526"/>
      <c r="I7" s="526"/>
      <c r="J7" s="526"/>
      <c r="K7" s="526"/>
      <c r="L7" s="527"/>
      <c r="M7" s="516"/>
      <c r="N7" s="516"/>
      <c r="O7" s="516"/>
      <c r="P7" s="516"/>
    </row>
    <row r="8" spans="1:16" ht="15">
      <c r="A8" s="525" t="s">
        <v>1072</v>
      </c>
      <c r="B8" s="526"/>
      <c r="C8" s="526"/>
      <c r="D8" s="526"/>
      <c r="E8" s="526"/>
      <c r="F8" s="526"/>
      <c r="G8" s="526"/>
      <c r="H8" s="526"/>
      <c r="I8" s="526"/>
      <c r="J8" s="526"/>
      <c r="K8" s="526"/>
      <c r="L8" s="527"/>
      <c r="M8" s="516"/>
      <c r="N8" s="516"/>
      <c r="O8" s="516"/>
      <c r="P8" s="516"/>
    </row>
    <row r="9" spans="1:16" ht="15">
      <c r="A9" s="525" t="s">
        <v>1073</v>
      </c>
      <c r="B9" s="526"/>
      <c r="C9" s="526"/>
      <c r="D9" s="526"/>
      <c r="E9" s="526"/>
      <c r="F9" s="526"/>
      <c r="G9" s="526"/>
      <c r="H9" s="526"/>
      <c r="I9" s="526"/>
      <c r="J9" s="526"/>
      <c r="K9" s="526"/>
      <c r="L9" s="527"/>
      <c r="M9" s="516"/>
      <c r="N9" s="516"/>
      <c r="O9" s="516"/>
      <c r="P9" s="516"/>
    </row>
    <row r="10" spans="1:16" ht="15">
      <c r="A10" s="525" t="s">
        <v>1074</v>
      </c>
      <c r="B10" s="526"/>
      <c r="C10" s="526"/>
      <c r="D10" s="526"/>
      <c r="E10" s="526"/>
      <c r="F10" s="526"/>
      <c r="G10" s="526"/>
      <c r="H10" s="526"/>
      <c r="I10" s="526"/>
      <c r="J10" s="526"/>
      <c r="K10" s="526"/>
      <c r="L10" s="527"/>
      <c r="M10" s="516"/>
      <c r="N10" s="516"/>
      <c r="O10" s="516"/>
      <c r="P10" s="516"/>
    </row>
    <row r="11" spans="1:16" ht="15">
      <c r="A11" s="525" t="s">
        <v>1075</v>
      </c>
      <c r="B11" s="526"/>
      <c r="C11" s="526"/>
      <c r="D11" s="526"/>
      <c r="E11" s="526"/>
      <c r="F11" s="526"/>
      <c r="G11" s="526"/>
      <c r="H11" s="526"/>
      <c r="I11" s="526"/>
      <c r="J11" s="526"/>
      <c r="K11" s="526"/>
      <c r="L11" s="527"/>
      <c r="M11" s="516"/>
      <c r="N11" s="516"/>
      <c r="O11" s="516"/>
      <c r="P11" s="516"/>
    </row>
    <row r="12" spans="1:16" ht="15">
      <c r="A12" s="528"/>
      <c r="B12" s="529"/>
      <c r="C12" s="529"/>
      <c r="D12" s="529"/>
      <c r="E12" s="529"/>
      <c r="F12" s="529"/>
      <c r="G12" s="529"/>
      <c r="H12" s="529"/>
      <c r="I12" s="529"/>
      <c r="J12" s="529"/>
      <c r="K12" s="529"/>
      <c r="L12" s="530"/>
      <c r="M12" s="516"/>
      <c r="N12" s="516"/>
      <c r="O12" s="516"/>
      <c r="P12" s="516"/>
    </row>
    <row r="13" spans="1:16" ht="15">
      <c r="A13" s="531"/>
      <c r="B13" s="532"/>
      <c r="C13" s="532"/>
      <c r="D13" s="532"/>
      <c r="E13" s="532"/>
      <c r="F13" s="532"/>
      <c r="G13" s="532"/>
      <c r="H13" s="532"/>
      <c r="I13" s="532"/>
      <c r="J13" s="532"/>
      <c r="K13" s="532"/>
      <c r="L13" s="533"/>
      <c r="M13" s="516"/>
      <c r="N13" s="516"/>
      <c r="O13" s="516"/>
      <c r="P13" s="516"/>
    </row>
    <row r="14" spans="1:16" ht="15">
      <c r="A14" s="516"/>
      <c r="B14" s="516"/>
      <c r="C14" s="516"/>
      <c r="D14" s="516"/>
      <c r="E14" s="516"/>
      <c r="F14" s="516"/>
      <c r="G14" s="516"/>
      <c r="H14" s="516"/>
      <c r="I14" s="516"/>
      <c r="J14" s="516"/>
      <c r="K14" s="516"/>
      <c r="L14" s="516"/>
      <c r="M14" s="516"/>
      <c r="N14" s="516"/>
      <c r="O14" s="516"/>
      <c r="P14" s="516"/>
    </row>
    <row r="15" spans="1:16" ht="15">
      <c r="A15" s="516"/>
      <c r="B15" s="516"/>
      <c r="C15" s="516"/>
      <c r="D15" s="516"/>
      <c r="E15" s="516"/>
      <c r="F15" s="516"/>
      <c r="G15" s="516"/>
      <c r="H15" s="516"/>
      <c r="I15" s="516"/>
      <c r="J15" s="516"/>
      <c r="K15" s="516"/>
      <c r="L15" s="516"/>
      <c r="M15" s="516"/>
      <c r="N15" s="516"/>
      <c r="O15" s="516"/>
      <c r="P15" s="516"/>
    </row>
    <row r="16" spans="1:16" ht="15">
      <c r="A16" s="516"/>
      <c r="B16" s="516"/>
      <c r="C16" s="516"/>
      <c r="D16" s="516"/>
      <c r="E16" s="516"/>
      <c r="F16" s="516"/>
      <c r="G16" s="516"/>
      <c r="H16" s="516"/>
      <c r="I16" s="516"/>
      <c r="J16" s="516"/>
      <c r="K16" s="516"/>
      <c r="L16" s="516"/>
      <c r="M16" s="516"/>
      <c r="N16" s="516"/>
      <c r="O16" s="516"/>
      <c r="P16" s="516"/>
    </row>
    <row r="17" spans="1:16" ht="15">
      <c r="A17" s="516"/>
      <c r="B17" s="516"/>
      <c r="C17" s="516"/>
      <c r="D17" s="516"/>
      <c r="E17" s="516"/>
      <c r="F17" s="516"/>
      <c r="G17" s="516"/>
      <c r="H17" s="516"/>
      <c r="I17" s="516"/>
      <c r="J17" s="516"/>
      <c r="K17" s="516"/>
      <c r="L17" s="516"/>
      <c r="M17" s="516"/>
      <c r="N17" s="516"/>
      <c r="O17" s="516"/>
      <c r="P17" s="516"/>
    </row>
    <row r="18" spans="1:16" ht="15">
      <c r="A18" s="516"/>
      <c r="B18" s="516"/>
      <c r="C18" s="516"/>
      <c r="D18" s="516"/>
      <c r="E18" s="516"/>
      <c r="F18" s="516"/>
      <c r="G18" s="516"/>
      <c r="H18" s="516"/>
      <c r="I18" s="516"/>
      <c r="J18" s="516"/>
      <c r="K18" s="516"/>
      <c r="L18" s="516"/>
      <c r="M18" s="516"/>
      <c r="N18" s="516"/>
      <c r="O18" s="516"/>
      <c r="P18" s="516"/>
    </row>
  </sheetData>
  <sheetProtection/>
  <mergeCells count="2">
    <mergeCell ref="C1:J1"/>
    <mergeCell ref="B2:J2"/>
  </mergeCells>
  <printOptions/>
  <pageMargins left="0.25" right="0.25" top="0.75" bottom="0.75" header="0.5118055555555556" footer="0.5118055555555556"/>
  <pageSetup fitToHeight="1"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Церковникова Елена Владимировна</cp:lastModifiedBy>
  <cp:lastPrinted>2016-03-28T03:25:51Z</cp:lastPrinted>
  <dcterms:modified xsi:type="dcterms:W3CDTF">2016-03-28T03:36:27Z</dcterms:modified>
  <cp:category/>
  <cp:version/>
  <cp:contentType/>
  <cp:contentStatus/>
</cp:coreProperties>
</file>