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12315" tabRatio="899" firstSheet="1" activeTab="1"/>
  </bookViews>
  <sheets>
    <sheet name="15 внебюджет" sheetId="1" state="hidden" r:id="rId1"/>
    <sheet name="Приложение 5" sheetId="2" r:id="rId2"/>
    <sheet name="Лист1" sheetId="3" r:id="rId3"/>
    <sheet name="Лист2" sheetId="4" r:id="rId4"/>
    <sheet name="7" sheetId="5" r:id="rId5"/>
    <sheet name="8" sheetId="6" r:id="rId6"/>
    <sheet name="9" sheetId="7" r:id="rId7"/>
    <sheet name="10" sheetId="8" r:id="rId8"/>
    <sheet name="Приложение 1а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Titles" localSheetId="1">'Приложение 5'!$5:$7</definedName>
    <definedName name="_xlnm.Print_Area" localSheetId="7">'10'!$A$1:$O$19</definedName>
    <definedName name="_xlnm.Print_Area" localSheetId="4">'7'!$A$1:$N$10</definedName>
    <definedName name="_xlnm.Print_Area" localSheetId="5">'8'!$A$1:$W$26</definedName>
    <definedName name="_xlnm.Print_Area" localSheetId="3">'Лист2'!$A$1:$R$101</definedName>
    <definedName name="_xlnm.Print_Area" localSheetId="8">'Приложение 1а'!$A$1:$R$32</definedName>
    <definedName name="_xlnm.Print_Area" localSheetId="1">'Приложение 5'!$A$1:$R$723</definedName>
  </definedNames>
  <calcPr fullCalcOnLoad="1" fullPrecision="0"/>
</workbook>
</file>

<file path=xl/sharedStrings.xml><?xml version="1.0" encoding="utf-8"?>
<sst xmlns="http://schemas.openxmlformats.org/spreadsheetml/2006/main" count="1728" uniqueCount="546">
  <si>
    <t>Подпрограмма 1</t>
  </si>
  <si>
    <t>ГРБС</t>
  </si>
  <si>
    <t>Подпрограмма 2</t>
  </si>
  <si>
    <t>1.1.</t>
  </si>
  <si>
    <t xml:space="preserve">Код бюджетной классификации 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</si>
  <si>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</si>
  <si>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</si>
  <si>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</si>
  <si>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</si>
  <si>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</si>
  <si>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</si>
  <si>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</si>
  <si>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№ п/п</t>
  </si>
  <si>
    <t>1.2.</t>
  </si>
  <si>
    <t>тыс. рублей</t>
  </si>
  <si>
    <t>Наименование подпрограммы</t>
  </si>
  <si>
    <t>КБК</t>
  </si>
  <si>
    <t>Р, ПР</t>
  </si>
  <si>
    <t>КЦСР*</t>
  </si>
  <si>
    <t>КВР**</t>
  </si>
  <si>
    <t>а)</t>
  </si>
  <si>
    <t>за счет целевых МБТ из  бюджетов других уровней***</t>
  </si>
  <si>
    <t>б)</t>
  </si>
  <si>
    <t>2.</t>
  </si>
  <si>
    <t>2.1.</t>
  </si>
  <si>
    <t>2.2.</t>
  </si>
  <si>
    <t>ИТОГО по государственной программе</t>
  </si>
  <si>
    <t>* указывается в соответствии с  приказами Министерства финансов Камчатского края  об утверждении перечня и кодов целевых статей расходов краевого бюджета и Министерства финансов РФ от 01.07.2013 № 65н  "Об утверждении Указаний о порядке применения бюджетной классификации Российской Федерации"</t>
  </si>
  <si>
    <t xml:space="preserve">** указывается по группе кода вида расходов </t>
  </si>
  <si>
    <t>*** указывается форма целевых МБТ, предоставляемых из бюджетов других уровней</t>
  </si>
  <si>
    <t>Финансово-экономическое обоснование к проекту постановления Правительства Камчатского края
 об утверждении государственной программы Камчатского края (внесении изменений)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</si>
  <si>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</si>
  <si>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</si>
  <si>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</si>
  <si>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</si>
  <si>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</si>
  <si>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</si>
  <si>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</si>
  <si>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</si>
  <si>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</si>
  <si>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</si>
  <si>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</si>
  <si>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</si>
  <si>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</si>
  <si>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</si>
  <si>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</si>
  <si>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</si>
  <si>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</si>
  <si>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</si>
  <si>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</si>
  <si>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</si>
  <si>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</si>
  <si>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</si>
  <si>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</si>
  <si>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</si>
  <si>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</si>
  <si>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</si>
  <si>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</si>
  <si>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</si>
  <si>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</si>
  <si>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</si>
  <si>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</si>
  <si>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Приобретение специального автотранспорта и оборудования для авиационной безопасности</t>
  </si>
  <si>
    <t>3.</t>
  </si>
  <si>
    <t>4.</t>
  </si>
  <si>
    <t>5.</t>
  </si>
  <si>
    <t>Министерство транспорта и дорожного строительства Камчатского края</t>
  </si>
  <si>
    <t>3.1.</t>
  </si>
  <si>
    <t>3.2.</t>
  </si>
  <si>
    <t>3.3.</t>
  </si>
  <si>
    <t>4.1.</t>
  </si>
  <si>
    <t>4.2.</t>
  </si>
  <si>
    <t>4.3.</t>
  </si>
  <si>
    <t>0409</t>
  </si>
  <si>
    <t>Реконструкция автомобильной дороги Петропавловск-Камчатский - Мильково на участке км 106 - км 112</t>
  </si>
  <si>
    <t>Реконструкция автомобильной дороги Петропавловск-Камчатский - Мильково на участке км 231 - км 249</t>
  </si>
  <si>
    <t>Реконструкция автомобильной дороги Елизово - Паратунка на кольцевой развязке км 12+700</t>
  </si>
  <si>
    <t>2.3.</t>
  </si>
  <si>
    <t>3.4.</t>
  </si>
  <si>
    <t>4.5.</t>
  </si>
  <si>
    <t>152</t>
  </si>
  <si>
    <t>153</t>
  </si>
  <si>
    <t>154</t>
  </si>
  <si>
    <t>155</t>
  </si>
  <si>
    <t>833</t>
  </si>
  <si>
    <t>0408</t>
  </si>
  <si>
    <t>Краевое государственное казенное учреждение "Управление автомобильных дорог Камчатского края"</t>
  </si>
  <si>
    <t>5.1.</t>
  </si>
  <si>
    <t>4.4.</t>
  </si>
  <si>
    <t>Реконструкция автомобильной дороги Петропавловск-Камчатский - Мильково на участке км 12 - км 17 с подъездом к федеральной дороге</t>
  </si>
  <si>
    <t>4.6.</t>
  </si>
  <si>
    <t>4.7.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</si>
  <si>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</si>
  <si>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Обновление парка транспортных средств организаций пассажирского транспорта</t>
  </si>
  <si>
    <t>Проектирование, строительство, реконструкция и капитальный ремонт объектов дорожного сервиса регионального значения</t>
  </si>
  <si>
    <t>Государственная поддержка организаций осуществляющих деятельность в сфере перевозок пассажиров водным транспортом на межмуниципальных маршрутах</t>
  </si>
  <si>
    <t>Государственная поддержка организаций осуществляющих деятельность в сфере воздушных межмуниципальных перевозок населения</t>
  </si>
  <si>
    <t>3.5.</t>
  </si>
  <si>
    <t>3.6.</t>
  </si>
  <si>
    <t>3.7.</t>
  </si>
  <si>
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</t>
  </si>
  <si>
    <t>ПОДПРОГРАММА I "РАЗВИТИЕ ДОРОЖНОГО ХОЗЯЙСТВА"</t>
  </si>
  <si>
    <t>ПОДПРОГРАММА IV "РАЗВИТИЕ ВОЗДУШНОГО ТРАНСПОРТА"</t>
  </si>
  <si>
    <t>ПОДПРОГРАММА V "ОБЕСПЕЧЕНИЕ РЕАЛИЗАЦИИ ПРОГРАММЫ"</t>
  </si>
  <si>
    <t>ПОДПРОГРАММА III "РАЗВИТИЕ ВОДНОГО ТРАНСПОРТА"</t>
  </si>
  <si>
    <t>ПОДПРОГРАММА II "РАЗВИТИЕ ПАССАЖИРСКОГО АВТОМОБИЛЬНОГО ТРАНСПОРТА"</t>
  </si>
  <si>
    <t>Проектирование реконструкции автомобильной дороги Петропавловск-Камчатский - Мильково на участке км 106 - км 112</t>
  </si>
  <si>
    <t>Оптимизация маршрутной сети на пригородных и городских маршрутах; Обновление парка транспортных средств организаций пассажирского транспорта</t>
  </si>
  <si>
    <t>0104</t>
  </si>
  <si>
    <t>Содержание автомобильных дорог общего пользования местного значения</t>
  </si>
  <si>
    <t>3.8.</t>
  </si>
  <si>
    <t>3.9.</t>
  </si>
  <si>
    <t>4.8.</t>
  </si>
  <si>
    <t>4.9.</t>
  </si>
  <si>
    <t>4.10.</t>
  </si>
  <si>
    <t>4.11.</t>
  </si>
  <si>
    <t>4.12.</t>
  </si>
  <si>
    <t>4.13.</t>
  </si>
  <si>
    <t>4.14.</t>
  </si>
  <si>
    <t>Строительство и реконструкция автомобильных дорог регионального и межмуниципального значения, предусматривающие федеральное софинансирование; Проектирование, строительство и реконструкция автомобильных дорог регионального и межмуниципального значения</t>
  </si>
  <si>
    <t>15 1 0999</t>
  </si>
  <si>
    <t>15 1 1013</t>
  </si>
  <si>
    <t>15 1 4007</t>
  </si>
  <si>
    <t>15 1 4006</t>
  </si>
  <si>
    <t>15 2 4006</t>
  </si>
  <si>
    <t>15 5 1001</t>
  </si>
  <si>
    <t>15 5 1014</t>
  </si>
  <si>
    <t>15 4 0099</t>
  </si>
  <si>
    <t>15 4 0999</t>
  </si>
  <si>
    <t>за счет средств федерального бюджета***</t>
  </si>
  <si>
    <t>6.</t>
  </si>
  <si>
    <t>15 3 0999</t>
  </si>
  <si>
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региональное софинансирование</t>
  </si>
  <si>
    <t>3.10.</t>
  </si>
  <si>
    <t>Всего по КБК 1, в том числе:</t>
  </si>
  <si>
    <t>Всего по КБК 2, в том числе:</t>
  </si>
  <si>
    <t>Всего по КБК 3, в том числе:</t>
  </si>
  <si>
    <t>Всего по КБК 4, в том числе:</t>
  </si>
  <si>
    <t>1.3.</t>
  </si>
  <si>
    <t>Всего по КБК 1 (Содержание Министерства), в том числе:</t>
  </si>
  <si>
    <t>Всего по КБК 2 (Содержание Министерства), в том числе:</t>
  </si>
  <si>
    <t>Всего по КБК 3 (Содержание Министерства), в том числе:</t>
  </si>
  <si>
    <t>Всего по КБК 1 (Содержание КГКУ "Камчатуправтодор"), в том числе:</t>
  </si>
  <si>
    <t>Всего по КБК 2 (Содержание КГКУ "Камчатуправтодор"), в том числе:</t>
  </si>
  <si>
    <t>Всего по КБК 3 (Содержание КГКУ "Камчатуправтодор"), в том числе:</t>
  </si>
  <si>
    <t>Источник финансирования</t>
  </si>
  <si>
    <t>Приложение 7 к Государственной программе "Развитие транспортной системы в Камчатском крае на 2014-2025 годы"</t>
  </si>
  <si>
    <t>Наименование Государственной программы / подпрограммы / мероприятия</t>
  </si>
  <si>
    <t>3.11.</t>
  </si>
  <si>
    <t>1.4.</t>
  </si>
  <si>
    <t>15 3 4006</t>
  </si>
  <si>
    <t>Министерство имущественных и земельных отношений Камчатского края</t>
  </si>
  <si>
    <t>822</t>
  </si>
  <si>
    <t>Реконструкция автомобильной дороги Елизово - Паратунка на участке мостового перехода через реку Половинка</t>
  </si>
  <si>
    <t>Всего по КБК4, в том числе:</t>
  </si>
  <si>
    <t>ПОДПРОГРАММА 1 "РАЗВИТИЕ ДОРОЖНОГО ХОЗЯЙСТВА"</t>
  </si>
  <si>
    <t>ПОДПРОГРАММА 2 "РАЗВИТИЕ ПАССАЖИРСКОГО АВТОМОБИЛЬНОГО ТРАНСПОРТА"</t>
  </si>
  <si>
    <t>ПОДПРОГРАММА 3 "РАЗВИТИЕ ВОДНОГО ТРАНСПОРТА"</t>
  </si>
  <si>
    <t>ПОДПРОГРАММА 4 "РАЗВИТИЕ ВОЗДУШНОГО ТРАНСПОРТА"</t>
  </si>
  <si>
    <t>ПОДПРОГРАММА 5 "ОБЕСПЕЧЕНИЕ РЕАЛИЗАЦИИ ПРОГРАММЫ"</t>
  </si>
  <si>
    <t>Государственная поддержка организаций, осуществляющих деятельность в сфере перевозок пассажиров водным транспортом на межмуниципальных маршрутах</t>
  </si>
  <si>
    <t>Государственная поддержка организаций, осуществляющих деятельность в сфере воздушных межмуниципальных перевозок населения</t>
  </si>
  <si>
    <t>Финансовое обеспечение реализации Государственной программы Камчатского края "Развитие транспортной системы в Камчатском крае на 2014-2025 годы"</t>
  </si>
  <si>
    <t xml:space="preserve">Строительство автомзимника продленного действия Анавгай - Палана на участке км 0 - км 16 </t>
  </si>
  <si>
    <t>5.2.</t>
  </si>
  <si>
    <t>5.3.</t>
  </si>
  <si>
    <t>На содержание автомобильных дорог местного значения Петропавловск-Камчатского городского округа</t>
  </si>
  <si>
    <t>На содержание автомобильной дороги  Тиличики - Корф Олюторского муниципального района</t>
  </si>
  <si>
    <t>15 1 5104</t>
  </si>
  <si>
    <t>6.1.</t>
  </si>
  <si>
    <t>1402</t>
  </si>
  <si>
    <t>15 1 4003</t>
  </si>
  <si>
    <t>Возмещение недополученных доходов предприятий, выполняющих пассажирские перевозки автомобильным транспортом на территории Камчатского края</t>
  </si>
  <si>
    <t>15 2 4053</t>
  </si>
  <si>
    <t>Строительство мостового перехода через реку Кирганик на 16 км автомобильной дороги Мильково - Ключи - Усть-Камчатск</t>
  </si>
  <si>
    <t>Реконструкция автомобильной дороги Петропавловск-Камчатский - Мильково на участке км 249 - км 260</t>
  </si>
  <si>
    <t>Проектирование строительства мостового перехода через реку Кирганик на 16 км автомобильной дороги Мильково - Ключи - Усть-Камчатск</t>
  </si>
  <si>
    <t>Строительство автозимника продленного действия Анавгай - Палана на участке км 230 - км 240 (проектные работы)</t>
  </si>
  <si>
    <t>Строительство автозимника продленного действия  Анавгай - Палана на участке км 0 - км 16 (проектные работы)</t>
  </si>
  <si>
    <t>Реконструкция автомобильной дороги "Садовое кольцо-подъезд к СНТ "Автомобилист" (в том числе разработка проектной документации)</t>
  </si>
  <si>
    <t>Реконструкция автомобильной дороги "Садовое кольцо-подъезд к СНТ "БАМ" (в том числе разработка проектной документации)</t>
  </si>
  <si>
    <t>Реконструкция  автомобильной дороги общего пользования местного значения "Петропавловск-Камчатский - Мильково 56 км. - Березняки"  (в том числе разработка проектной документации)</t>
  </si>
  <si>
    <t>Реконструкция инженерного сооружения "Мост через р. Микижа с. Паратунка" (в том числе разработка проектной документации)</t>
  </si>
  <si>
    <t>Реконструкция автомобильной дороги общего пользования местного значения подъезд к ул. Невельского с. Паратунка</t>
  </si>
  <si>
    <t>Приобретение грузопассажирского судна</t>
  </si>
  <si>
    <t>4.15.</t>
  </si>
  <si>
    <t>На возмещение затрат или недополученных доходов в связи с эксплуатацией мостопонтонной переправы на участке 263-267 км автомобильной дороги Мильково-Ключи-Усть-Камчатск</t>
  </si>
  <si>
    <t>за счет средств внебюджетных источников</t>
  </si>
  <si>
    <t xml:space="preserve">ЦСР </t>
  </si>
  <si>
    <t xml:space="preserve">Приобретение вертолета </t>
  </si>
  <si>
    <t>Автомобильная дорога по ул. Ларина с устройством транспортной развязки и водопропускными сооружениями (от остановки  "Кольцо по улице Ларина" до пересечения с магистральной улицей в районе перспективной застройки" в городе Петропавловске-Камчатском</t>
  </si>
  <si>
    <t>Реконструкция и капитальный ремонт магистральной улицы общегородского и районного значения ул. Вулканная - ул. Чубарова (от поста ГИБДД до пересечения с пр. Победы) в г. Петропавловске-Камчатском</t>
  </si>
  <si>
    <t>Реконструкция автомобильной дороги общего пользования местного значения  (ул. "Вилюйская - ул. Спартака Мячина - ул. Пограничная", г. Елизово)</t>
  </si>
  <si>
    <t>4.16.</t>
  </si>
  <si>
    <t>Реконструкция автомобильной дороги общего пользования местного значения по ул. Центральная от КПП-ВАИ до гостиницы п. Вулканный (в том числе разработка проектной документации)</t>
  </si>
  <si>
    <t>Автомобильная дорога районного значения от ул. Тушканова до пр. Карла Маркса в г. Петропавловск-Камчатском</t>
  </si>
  <si>
    <t>Магистраль общегородского значения от II кольца до ул. Кавказской, включая ул. Ломоносова в г. Петропавловск-Камчатском</t>
  </si>
  <si>
    <t>Автомобильная дорога общегородского значения по улице Дальневосточной в г. Петропавловске-Камчатском (от ПК + 00 + ПКЗ + 70)</t>
  </si>
  <si>
    <t>ГОСУДАРСТВЕННАЯ ПРОГРАММА КАМЧАТСКОГО КРАЯ «РАЗВИТИЕ ТРАНСПОРТНОЙ СИСТЕМЫ В КАМЧАТСКОМ КРАЕ НА 2014-2025 ГОДЫ»</t>
  </si>
  <si>
    <t>Реконструкция автомобильной дороги Мильково - Ключи - Усть-Камчатск на участке км 263 - км 267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</si>
  <si>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</t>
  </si>
  <si>
    <t>Строительство автозимника продленного действия с. Анавгай - пгт. Палана на участке км 308 - км 350</t>
  </si>
  <si>
    <t>Строительство линий наружного освещения на автомобильной дороге Петропавловск-Камчатский - Мильково на участке км 12 - км 24</t>
  </si>
  <si>
    <t xml:space="preserve">Разработка проекта автостанции (автостанция в с. Мильково) </t>
  </si>
  <si>
    <r>
      <t xml:space="preserve">Осуществление крупных особо важных для социально-экономического развития Российской Федерации проектов, </t>
    </r>
    <r>
      <rPr>
        <i/>
        <sz val="10"/>
        <rFont val="Times New Roman"/>
        <family val="1"/>
      </rPr>
      <t>в том числе по объектам:</t>
    </r>
  </si>
  <si>
    <t>2.1.9.</t>
  </si>
  <si>
    <t>2.1.10.</t>
  </si>
  <si>
    <t>2.1.11.</t>
  </si>
  <si>
    <t>2.1.12.</t>
  </si>
  <si>
    <t>Реконструкция автомобильной дороги Петропавловск-Камчатский - Мильково на участке км 30 - км 34</t>
  </si>
  <si>
    <t>2.1.13.</t>
  </si>
  <si>
    <t>Реконструкция автомобильной дороги Петропавловск-Камчатский - Мильково на участке км 18 - км 26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</si>
  <si>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</si>
  <si>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</si>
  <si>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</si>
  <si>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</si>
  <si>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</si>
  <si>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</si>
  <si>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</si>
  <si>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</si>
  <si>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2.1.14.</t>
  </si>
  <si>
    <t>Строительство автозимника продленного действия Анавгай - Палана на участке км 415- км 435</t>
  </si>
  <si>
    <t>Строительство автозимника продленного действия Анавгай - Палана на участке км 201 - км 214</t>
  </si>
  <si>
    <t>Строительство автозимника продленного действия Анавгай - Палана на участке км 34 - км 50</t>
  </si>
  <si>
    <t>Строительство автозимника продленного действия Анавгай - Палана на участке км 51 - км 75</t>
  </si>
  <si>
    <t>Строительство автозимника продленного действия Анавгай - Палана на участке км 184 - км 200</t>
  </si>
  <si>
    <t>Строительство автозимника продленного действия Анавгай - Палана на участке км 163 - км 183</t>
  </si>
  <si>
    <t>Строительство автозимника продленного действия Анавгай - Палана на участке км 101 - км 120</t>
  </si>
  <si>
    <t>Строительство автозимника продленного действия Анавгай - Палана на участке км 142 - км 162</t>
  </si>
  <si>
    <t>Реконструкция автомобильной дороги Елизово - Паратунка  на участке км 3 - км 12</t>
  </si>
  <si>
    <t>Реконструкция автомобильной дороги Елизово - Паратунка  на участке км 13 - км 24,20</t>
  </si>
  <si>
    <t>Реконструкция автомобильной дороги Елизово - Паратунка с подъездом к п. Термальный на участке км 24,2 - км 30</t>
  </si>
  <si>
    <t>Реконструкция автомобильной дороги с/х Начикинский - пос. Усть-Большерецк - пос. Октябрьский на участке км 72 - км 107</t>
  </si>
  <si>
    <t xml:space="preserve">Реконструкция автомобильной дороги с/з Начикинский - пос. Усть-Большерецк - пос.Октябрьский  - реконструкция моста через р. Гольцовка </t>
  </si>
  <si>
    <t>Реконструкция автомобильной дороги с/х Начикинский - пос. Усть-Большерецк - пос. Октябрьский на участке км 0 - км 26</t>
  </si>
  <si>
    <t>Реконструкция автомобильной дороги с/х Начикинский - пос. Усть-Большерецк - пос. Октябрьский на участке км 27 - км 51</t>
  </si>
  <si>
    <t>Реконструкция автомобильной дороги с/х Начикинский - пос. Усть-Большерецк - пос. Октябрьский на участке км 52 - км 72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</si>
  <si>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</si>
  <si>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</si>
  <si>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</si>
  <si>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</si>
  <si>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</si>
  <si>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</si>
  <si>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</si>
  <si>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</si>
  <si>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</si>
  <si>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</si>
  <si>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</si>
  <si>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</si>
  <si>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</si>
  <si>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</si>
  <si>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</si>
  <si>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</si>
  <si>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</si>
  <si>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</si>
  <si>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</si>
  <si>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2.2.20.</t>
  </si>
  <si>
    <t>2.2.21.</t>
  </si>
  <si>
    <t>2.2.22.</t>
  </si>
  <si>
    <t>2.2.23.</t>
  </si>
  <si>
    <t>2.2.24.</t>
  </si>
  <si>
    <t>Автомобильная дорога районного значения по пр. Таранца с устройством транспортной развязки и водопропускными сооружениями в г. Петропавловск-Камчатском</t>
  </si>
  <si>
    <t>Магистральная дорога районного значения ул. Ларина - пр. Циолковского в г. Петропавловск-Камчатском</t>
  </si>
  <si>
    <t>Магистраль общегородского значения в районе 10 км - Сероглазка - 8 км в г. Петропавловск-Камчатском</t>
  </si>
  <si>
    <t>4.17.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</si>
  <si>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(кроме такси и маршрутных такси) </t>
  </si>
  <si>
    <t xml:space="preserve">Строительство автозимника продленного действия Анавгай - Палана на участке км 230 - км 240 </t>
  </si>
  <si>
    <t xml:space="preserve">Реконструкция автомобильной дороги Петропавловск-Камчатский - Мильково на участке км 152 - км 170 </t>
  </si>
  <si>
    <t>Строительство линии наружного освещения на автомобильной дороге Петропавловск-Камчатский - Мильково на участке км 12 - км 24 (проектные работы)</t>
  </si>
  <si>
    <t>Реконструкция автомобильной дороги Петропавловск-Камчатский-Мильково на участке км 231 - км 249 (проектные работы)</t>
  </si>
  <si>
    <t>Реконструкция автомобильной дороги Елизово - Паратунка на кольцевой развязке км 12 +700 (проектные работы)</t>
  </si>
  <si>
    <t>Объем средств на реализацию программы (тыс. руб.)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</si>
  <si>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 (участок дороги от ул. Ларина до ул. Академика Королёва)</t>
  </si>
  <si>
    <t>Строительство автостанции в с. Мильково</t>
  </si>
  <si>
    <t>7.</t>
  </si>
  <si>
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</si>
  <si>
    <t>7.1.</t>
  </si>
  <si>
    <t>7.2.</t>
  </si>
  <si>
    <t>7.3.</t>
  </si>
  <si>
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</si>
  <si>
    <t>7.4.</t>
  </si>
  <si>
    <t>Организация перевозок пассажиров водным транспортом на внутримуниципальных маршрутах по сниженным тарифам (субсидии местным бюджетам)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</si>
  <si>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</si>
  <si>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</si>
  <si>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</si>
  <si>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Сведения</t>
  </si>
  <si>
    <t>о показателях (индикаторах) Государственной программы Камчатского края "Развитие транспортной системы в Камчатском крае на 2014-2025 годы" и подпрограмм государственной программы и их значениях</t>
  </si>
  <si>
    <t>№
п/п</t>
  </si>
  <si>
    <t>Показатель(индикатор)
(наименование)</t>
  </si>
  <si>
    <t>Ед. изм.</t>
  </si>
  <si>
    <t>Значения показателей</t>
  </si>
  <si>
    <t>км.</t>
  </si>
  <si>
    <t>ед.</t>
  </si>
  <si>
    <t>Увеличение доли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</t>
  </si>
  <si>
    <t>%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</si>
  <si>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</t>
  </si>
  <si>
    <t>тыс. чел</t>
  </si>
  <si>
    <t>Средний возраст пассажирских транспортных средств общего пользования</t>
  </si>
  <si>
    <t>Количество автовокзалов и автостанций в Камчатском крае</t>
  </si>
  <si>
    <t>Количество перевезенных пассажиров на межмуниципальных маршрутах</t>
  </si>
  <si>
    <t>Пассажирооборот</t>
  </si>
  <si>
    <t>тыс. пасс-миль</t>
  </si>
  <si>
    <t>Грузооборот</t>
  </si>
  <si>
    <t>млн. т-миль</t>
  </si>
  <si>
    <t>Количество перевезенных пассажиров</t>
  </si>
  <si>
    <t xml:space="preserve">Общий объем пассажирских перевозок </t>
  </si>
  <si>
    <t>тыс.чел</t>
  </si>
  <si>
    <t>Интенсивность движения воздушных судов</t>
  </si>
  <si>
    <t>ед. взл/пос. операций</t>
  </si>
  <si>
    <t>4 19,00</t>
  </si>
  <si>
    <t>Коэффициент авиационной подвижности населения (соотношение суммарной отправки к численности населения)</t>
  </si>
  <si>
    <t>кол. полетов на 1 жит.</t>
  </si>
  <si>
    <t xml:space="preserve">1. </t>
  </si>
  <si>
    <t xml:space="preserve">2. </t>
  </si>
  <si>
    <t>Показатели и индикаторы</t>
  </si>
  <si>
    <t>2003-2012 годы</t>
  </si>
  <si>
    <t>в том числе:</t>
  </si>
  <si>
    <t>км</t>
  </si>
  <si>
    <t>автомобильных дорог общего пользования регионального (межмуниципального) значения</t>
  </si>
  <si>
    <t>автомобильных дорог общего пользования местного значения</t>
  </si>
  <si>
    <t>Приложение 7 к Государственной программе Камчатского края "Развитие транспортной системы в Камчатском крае на 2014-2025 годы"</t>
  </si>
  <si>
    <t>Сведения
об объёмах ввода в эксплуатацию после строительства и реконструкции автомобильных дорог общего пользования регионального (межмуниципального) и местного значения в период 2003-2012 годов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</si>
  <si>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</si>
  <si>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</si>
  <si>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</si>
  <si>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</si>
  <si>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</si>
  <si>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</si>
  <si>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</si>
  <si>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</si>
  <si>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</si>
  <si>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</si>
  <si>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Объемы ввода в эксплуатацию после строительства и реконструкции автомобильных дорог общего пользования регионального (межмуниципального) и местного значения, в том числе:</t>
  </si>
  <si>
    <t>Приложение 8 к Государственной программе Камчатского края "Развитие транспортной системы в Камчатском крае на 2014-2025 годы"</t>
  </si>
  <si>
    <t xml:space="preserve"> о крупных особо важных для социально-экономического развития Российской Федерации проектах, осуществляемых в рамках Государственной программы Камчатского края "Развитие транспортной системы в Камчатском крае на 2014-2025 годы" подпрограммы 1 "Развитие дорожного хозяйства"</t>
  </si>
  <si>
    <t>(наименование программы)</t>
  </si>
  <si>
    <t>№
 п/п</t>
  </si>
  <si>
    <t>Наименование объектов</t>
  </si>
  <si>
    <t xml:space="preserve">Заказчик </t>
  </si>
  <si>
    <t>Дата и номер положительного заключения государственной экспертизы проектов</t>
  </si>
  <si>
    <t>Год ввода в эксплуа-тацию</t>
  </si>
  <si>
    <t xml:space="preserve">Мощность по проектно-сметной документации </t>
  </si>
  <si>
    <t>Стоимость в ценах соответствующих лет (тыс.руб)</t>
  </si>
  <si>
    <t xml:space="preserve">Подлежит выполнению с 01.01.2015 года до конца строительства </t>
  </si>
  <si>
    <t>Объем финансирования, тыс. рублей, в том числе по годам</t>
  </si>
  <si>
    <t>из них искусст-венные сооружения, пог.м.</t>
  </si>
  <si>
    <t>из них искусст-венных соору-жений, пог.м</t>
  </si>
  <si>
    <t>Остаток сметной стоимости в ценах соответствующих лет (тыс.руб)</t>
  </si>
  <si>
    <r>
      <t xml:space="preserve">ВСЕГО, </t>
    </r>
    <r>
      <rPr>
        <i/>
        <sz val="10"/>
        <color indexed="8"/>
        <rFont val="Times New Roman"/>
        <family val="1"/>
      </rPr>
      <t>в том числе по объектам капитального строительства:</t>
    </r>
  </si>
  <si>
    <t>КГКУ "Камчатуправтодор"</t>
  </si>
  <si>
    <t>ГАУ "Государственная экспертиза проектной документации Камчатского края" от 22.12.2011 № 41-1-5-0163-11</t>
  </si>
  <si>
    <t xml:space="preserve"> ФАУ «Главное управление государственной экспертизы» Хабаровский филиал № 276-14ХГЭ-1669/02 от 27.11.2014</t>
  </si>
  <si>
    <t>Реконструкция автомобильной дороги Петропавловск-Камчатский - Мильково на участке км 12 - км 17*</t>
  </si>
  <si>
    <t>на стадии разработки ПИР</t>
  </si>
  <si>
    <t>Реконструкция автомобильной дороги Петропавловск-Камчатский - Мильково на участке км 152- км 170*</t>
  </si>
  <si>
    <t>Реконструкция автомобильной дороги Петропавловск-Камчатский - Мильково на участке км 231 -  км 249*</t>
  </si>
  <si>
    <t>Реконструкция автомобильной дороги Петропавловск-Камчатский - Мильково  на участке км 249 - км 260</t>
  </si>
  <si>
    <t>ГАУ "Государственная экспертиза проектной документации Камчатского края" от 15.02.2013 № 41-1-4-0011-13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</si>
  <si>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аэропорту*</t>
  </si>
  <si>
    <t>8.</t>
  </si>
  <si>
    <t>Строительство мостового перехода через р. Кирганик на 16 км автомобильной дороги Мильково – Ключи – Усть-Камчатск</t>
  </si>
  <si>
    <t xml:space="preserve">ФАУ «Главное управление государственной экспертизы» Хабаровский филиал от 01.10.2014  № 236-14/ХГЭ-1634/02 </t>
  </si>
  <si>
    <t>9.</t>
  </si>
  <si>
    <t>Реконструкция автомобильной дороги Петропавловск-Камчатский - Мильково на участке км 171 -  км 181*</t>
  </si>
  <si>
    <t>10.</t>
  </si>
  <si>
    <t>Реконструкция автомобильной дороги Петропавловск-Камчатский - Мильково на участке км 182 -  км 207*</t>
  </si>
  <si>
    <t>11.</t>
  </si>
  <si>
    <t>Реконструкция автомобильной дороги Петропавловск-Камчатский - Мильково на участке км 208 -  км 219*</t>
  </si>
  <si>
    <t>12.</t>
  </si>
  <si>
    <t>Реконструкция автомобильной дороги Петропавловск-Камчатский - Мильково на участке км 220 -  км 230*</t>
  </si>
  <si>
    <t>13.</t>
  </si>
  <si>
    <t>14.</t>
  </si>
  <si>
    <t>* Стоимость объектов определена как предполагаемая, в соответствии с объектами-аналогами</t>
  </si>
  <si>
    <t>Примечание: по объектам, по которым завершение строительства (реконструкции) предусмотрено за пределами 2015 года, в графе 14 указывается объем финансирования по годам до ввода объекта в эксплуатацию.</t>
  </si>
  <si>
    <t>Приложение 9 к Государственной программе Камчатского края "Развитие транспортной системы в Камчатском крае на 2014-2025 годы"</t>
  </si>
  <si>
    <t>Срок ввода в эксплуа-тацию</t>
  </si>
  <si>
    <t>Стоимость в ценах соответст-вующих лет (тыс.руб)</t>
  </si>
  <si>
    <t>Остаток сметной стоимости в ценах соответст-вующих лет (тыс.руб)</t>
  </si>
  <si>
    <r>
      <t xml:space="preserve">ВСЕГО,  </t>
    </r>
    <r>
      <rPr>
        <i/>
        <sz val="10"/>
        <color indexed="8"/>
        <rFont val="Times New Roman"/>
        <family val="1"/>
      </rPr>
      <t>в том числе по объектам капитального строительства:</t>
    </r>
  </si>
  <si>
    <t>ГАУ "Государственная экспертиза проектной документации Камчатского края" от 07.12.2010 № 41-1-5-0137-10</t>
  </si>
  <si>
    <t>Строительство автозимника продленного действия Анавгай -  Палана на участке км 0 - км 16*</t>
  </si>
  <si>
    <t>Реконструкция автомобильной дороги Елизово - Паратунка на кольцевой развязке км 12+700*</t>
  </si>
  <si>
    <t>ГАУ "Государственная экспертиза проектной документации Камчатского края" от 29.04.2013 № 41-1-5-0131-13</t>
  </si>
  <si>
    <t>Строительство линии наружного освещения на автомобильной дороге Петропавловск-Камчатский - Мильково на участке км 12 - км 24*</t>
  </si>
  <si>
    <t>Строительство автозимника продленного действия Анавгай -  Палана на участке км 17 - км 33*</t>
  </si>
  <si>
    <t>Строительство автозимника продленного действия Анавгай -  Палана на участке км 214- км 229*</t>
  </si>
  <si>
    <t>Строительство автозимника продленного действия Анавгай -  Палана на участке км 415- км 435*</t>
  </si>
  <si>
    <t>планируется к разработке</t>
  </si>
  <si>
    <t>Строительство автозимника продленного действия Анавгай -  Палана на участке км 201- км 214*</t>
  </si>
  <si>
    <t>Строительство автозимника продленного действия Анавгай -  Палана на участке км 34- км 50*</t>
  </si>
  <si>
    <t>Строительство автозимника продленного действия Анавгай -  Палана на участке км 51- км 75*</t>
  </si>
  <si>
    <t>Строительство автозимника продленного действия Анавгай -  Палана на участке км 184 - км 200*</t>
  </si>
  <si>
    <t>Строительство автозимника продленного действия Анавгай -  Палана на участке км 163 км 183*</t>
  </si>
  <si>
    <t>15.</t>
  </si>
  <si>
    <t>Строительство автозимника продленного действия Анавгай -  Палана на участке км 76 - км 100*</t>
  </si>
  <si>
    <t>16.</t>
  </si>
  <si>
    <t>Строительство автозимника продленного действия Анавгай -  Палана на участке км 101 - км 120*</t>
  </si>
  <si>
    <t>17.</t>
  </si>
  <si>
    <t>Строительство автозимника продленного действия Анавгай -  Палана на участке км 121- км 141*</t>
  </si>
  <si>
    <t>18.</t>
  </si>
  <si>
    <t>Строительство автозимника продленного действия Анавгай -  Палана на участке км 142 - км 162*</t>
  </si>
  <si>
    <t>19.</t>
  </si>
  <si>
    <t>Реконструкция автомобильной дороги Елизово - Паратунка  на участке км 3 - км 12*</t>
  </si>
  <si>
    <t>20.</t>
  </si>
  <si>
    <t>Реконструкция автомобильной дороги Елизово - Паратунка  на участке км 13 - км 24,20*</t>
  </si>
  <si>
    <t>21.</t>
  </si>
  <si>
    <t>Реконструкция автомобильной дороги Елизово - Паратунка с подъездом к п. Термальный на участке км 24,2 - км 30*</t>
  </si>
  <si>
    <t>22.</t>
  </si>
  <si>
    <t>Реконструкция автомобильной дороги с/х Начикинский - пос. Усть-Большерецк - пос. Октябрьский на участке км 72 - км 107*</t>
  </si>
  <si>
    <t>23.</t>
  </si>
  <si>
    <t>24.</t>
  </si>
  <si>
    <t>Реконструкция автомобильной дороги с/х Начикинский - пос. Усть-Большерецк - пос. Октябрьский на участке км 0 - км 26*</t>
  </si>
  <si>
    <t>25.</t>
  </si>
  <si>
    <t>Реконструкция автомобильной дороги с/х Начикинский - пос. Усть-Большерецк - пос. Октябрьский на участке км 27 - км 51*</t>
  </si>
  <si>
    <t>26.</t>
  </si>
  <si>
    <t>Реконструкция автомобильной дороги с/х Начикинский - пос. Усть-Большерецк - пос. Октябрьский на участке км 52 - км 72*</t>
  </si>
  <si>
    <t>27.</t>
  </si>
  <si>
    <t xml:space="preserve">Строительство стационарного пункта весового контроля на автомобильной дороге Петропавловск-Камчатский-Мильково </t>
  </si>
  <si>
    <t>Строительство автозимника продленного действия  Анавгай -  Палана на участке км 17 - км 33 (проектные работы)</t>
  </si>
  <si>
    <t>Реконструкция автомобильной дороги Петропавловск-Камчатский - Мильково на участке км 171 -  км 181 (проектные работы)</t>
  </si>
  <si>
    <t>Реконструкция автомобильной дороги Петропавловск-Камчатский - Мильково на участке км 220 -  км 230 (проектные работы)</t>
  </si>
  <si>
    <t>Реконструкция автомобильной дороги Петропавловск-Камчатский - Мильково на участке км 208 -  км 219 (проектные работы)</t>
  </si>
  <si>
    <t>3.12.</t>
  </si>
  <si>
    <t>3.13.</t>
  </si>
  <si>
    <t>3.14.</t>
  </si>
  <si>
    <t>3.15.</t>
  </si>
  <si>
    <t>Реконструкция автомобильной дороги Петропавловск-Камчатский - Мильково на участке км 152 - км 170 (проектные работы)</t>
  </si>
  <si>
    <t>Строительство автозимника продленного действия  Анавгай -  Палана на участке км 214 - км 229 (проектные работы)</t>
  </si>
  <si>
    <t>».</t>
  </si>
  <si>
    <t>о проектах, направленных на развитие и увеличение пропускной способности сети автомобильных дорог общего пользования регионального (межмуниципального) значения, осуществляемых в рамках Государственной программы Камчатского края "Развитие транспортной системы в Камчатском крае на 2014-2025 годы" подпрограмма 1 "Развитие дорожного хозяйства"</t>
  </si>
  <si>
    <t>Расчетная мощность (протяженность) искусственных сооружений, км</t>
  </si>
  <si>
    <t xml:space="preserve">Подлежит выполнению с 01.01.2015 до конца строительства </t>
  </si>
  <si>
    <t>из них искусст-венные соору-жения, пог.м.</t>
  </si>
  <si>
    <t>Строительство автозимника продленного действия Анавгай - Палана на участке км 230 - км 240</t>
  </si>
  <si>
    <t>ГАУ "Государтсвенная экспертиза проектной документации Камчатского края". Заключение от 13.07.2015 № 41-1-5-0053-15</t>
  </si>
  <si>
    <t>ГАУ "Государтсвенная экспертиза проектной документации Камчатского края". Заключение от 04.09..2015 № 41-1-5-0071-15</t>
  </si>
  <si>
    <t>ГАУ "Государтсвенная экспертиза проектной документации Камчатского края". Заключение от 09.11..2015 № 41-1-5-0089-15</t>
  </si>
  <si>
    <t>(справочное)</t>
  </si>
  <si>
    <t>о привлечении средств муниципальных дорожных фондов к реализации государственной программы Камчатского края "Развитие транспортной системы в Камчатском крае на 2014-2025 годы" и предоставления межбюджетных трансфертов бюджетов другого уровня</t>
  </si>
  <si>
    <t>Наименование мероприятий</t>
  </si>
  <si>
    <t>Объем средств муниципальных дорожных фондов, тыс.рублей</t>
  </si>
  <si>
    <r>
      <t>Средства муниципальных дорожных фондов всего,</t>
    </r>
    <r>
      <rPr>
        <b/>
        <i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в том числе:</t>
    </r>
  </si>
  <si>
    <t>Всего за счет средств местных бюджетов</t>
  </si>
  <si>
    <t>Мероприятия по строительству и реконструкции автомобильных дорог общего пользования местного значения</t>
  </si>
  <si>
    <t>Мероприятия по капитальному ремонту, ремонту и содержанию автомобильных дорог общего пользования местного значения</t>
  </si>
  <si>
    <t>Другие мероприятия за счет средств муниципальных дорожных фондов</t>
  </si>
  <si>
    <t>Предоставление межбюджетных трансфертов бюджетов другого уровня</t>
  </si>
  <si>
    <r>
      <rPr>
        <sz val="12"/>
        <color indexed="8"/>
        <rFont val="Times New Roman"/>
        <family val="1"/>
      </rPr>
      <t>Справочно:</t>
    </r>
    <r>
      <rPr>
        <i/>
        <sz val="12"/>
        <color indexed="8"/>
        <rFont val="Times New Roman"/>
        <family val="1"/>
      </rPr>
      <t xml:space="preserve"> суммарный объем бюджетных ассигнований муниципальных дорожных фондов</t>
    </r>
  </si>
  <si>
    <r>
      <rPr>
        <sz val="12"/>
        <color indexed="8"/>
        <rFont val="Times New Roman"/>
        <family val="1"/>
      </rPr>
      <t xml:space="preserve">Справочно: </t>
    </r>
    <r>
      <rPr>
        <i/>
        <sz val="12"/>
        <color indexed="8"/>
        <rFont val="Times New Roman"/>
        <family val="1"/>
      </rPr>
      <t>суммарный объем бюджетных ассигнований Федерального дорожного фонда, направленных на реализацию мероприятий программы</t>
    </r>
  </si>
  <si>
    <t>Всего за счет средств федерального бюджета, в том числе:</t>
  </si>
  <si>
    <t>субсидии (в разрезе федеральных целевых программ)</t>
  </si>
  <si>
    <t>иные межбюджетные трансферты</t>
  </si>
  <si>
    <t>«Приложение 5 к Государственной программе Камчатского края "Развитие транспортной системы в Камчатском крае на 2014-2025 годы"</t>
  </si>
  <si>
    <t>Приложение 10 к Государственной программе Камчатского края "Развитие транспортной системы в Камчатском крае на 2014-2025 годы"</t>
  </si>
  <si>
    <t>«Приложение 1 к Государственной программе Камчатского края "Развитие транспортной системы в Камчатском крае на 2014-2025 годы"</t>
  </si>
  <si>
    <t>3.16.</t>
  </si>
  <si>
    <t>Строительство стационарного пункта весового контроля на автомобильной дороге Петропавловск-Камчатский -Мильково (проектные работы)</t>
  </si>
  <si>
    <r>
      <t>Капитальный ремонт, ремонт, содержание автомобильных дорог общего пользования регионального и межмуниципального значения,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</si>
  <si>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r>
  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бюджета,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</si>
  <si>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r>
      <t>Проектирование, строительство и реконструкция автомобильных дорог регионального и межмуниципального значения,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 по объектам:</t>
    </r>
  </si>
  <si>
    <r>
      <t xml:space="preserve"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софинансирование из краевого бюджета, </t>
    </r>
    <r>
      <rPr>
        <i/>
        <sz val="10"/>
        <rFont val="Times New Roman"/>
        <family val="1"/>
      </rPr>
      <t>в том числе по объектам:</t>
    </r>
  </si>
  <si>
    <r>
      <t xml:space="preserve">Содержание автомобильных дорог общего пользования местного значения,  </t>
    </r>
    <r>
      <rPr>
        <i/>
        <sz val="10"/>
        <rFont val="Times New Roman"/>
        <family val="1"/>
      </rPr>
      <t xml:space="preserve">в том числе по объектам: </t>
    </r>
  </si>
  <si>
    <r>
      <t>Развитие транспортной инфраструктуры ТОР «Камчатка»,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 том числе по объектам: </t>
    </r>
  </si>
  <si>
    <r>
      <t xml:space="preserve"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края, </t>
    </r>
    <r>
      <rPr>
        <i/>
        <sz val="10"/>
        <rFont val="Times New Roman"/>
        <family val="1"/>
      </rPr>
      <t>в том числе:</t>
    </r>
  </si>
  <si>
    <r>
      <t xml:space="preserve">Проектирование, строительство, реконструкция и капитальный ремонт объектов дорожного сервиса регионального значения, </t>
    </r>
    <r>
      <rPr>
        <i/>
        <sz val="10"/>
        <rFont val="Times New Roman"/>
        <family val="1"/>
      </rPr>
      <t>в том числе:</t>
    </r>
  </si>
  <si>
    <r>
      <t xml:space="preserve">Обновление парка транспортных средств организаций водного транспорта, </t>
    </r>
    <r>
      <rPr>
        <i/>
        <sz val="10"/>
        <rFont val="Times New Roman"/>
        <family val="1"/>
      </rPr>
      <t>в том числе:</t>
    </r>
  </si>
  <si>
    <r>
      <t xml:space="preserve"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транспорта, </t>
    </r>
    <r>
      <rPr>
        <i/>
        <sz val="10"/>
        <rFont val="Times New Roman"/>
        <family val="1"/>
      </rPr>
      <t>в том числе:</t>
    </r>
  </si>
  <si>
    <r>
      <t xml:space="preserve">Управление реализацией Программы, </t>
    </r>
    <r>
      <rPr>
        <i/>
        <sz val="10"/>
        <rFont val="Times New Roman"/>
        <family val="1"/>
      </rPr>
      <t>в том числе:</t>
    </r>
  </si>
  <si>
    <t>Строительство автозимника продленного действия Анавгай - Палана на участке км 76 - км 100</t>
  </si>
  <si>
    <t>Строительство автозимника продленного действия Анавгай - Палана на участке км 121 - км 141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</si>
  <si>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 (проектные работы)</t>
  </si>
  <si>
    <t>Реконструкция автомобильной дороги общего пользования местного значения ул. Энтузиастов с. Николаевка (проектные работы)</t>
  </si>
  <si>
    <t>Строительство автозимника продленного действия Анавгай - Палана на участке км 214 - км 229 (проектные работы)</t>
  </si>
  <si>
    <t>4.18.</t>
  </si>
  <si>
    <t>4.19.</t>
  </si>
  <si>
    <t>ВСЕГО, в том числе:</t>
  </si>
  <si>
    <r>
      <rPr>
        <b/>
        <sz val="10"/>
        <rFont val="Times New Roman"/>
        <family val="1"/>
      </rPr>
      <t>Развитие и увеличение пропускной способности автомобильных дорог общего пользования регионального (межмуниципального) значения»,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 по объектам:</t>
    </r>
  </si>
  <si>
    <t>Иные дотации на поддержку мер по обеспечению сбалансированности бюджета Петропавловск-Камчатского городского округа</t>
  </si>
  <si>
    <t>Прирост протяженности автомобильных дорог общего пользования регионального значения</t>
  </si>
  <si>
    <t>Реконструкция автомобильной дороги Петропавловск-Камчатский - Мильково на участке км 171 – км 181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</si>
  <si>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</si>
  <si>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</si>
  <si>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На содержание участка автомобильной дороги "Оссора - Карага" в границах п. Оссора (субсидии п. Оссора)</t>
  </si>
  <si>
    <t>5.4.</t>
  </si>
  <si>
    <t>Строительство причальных сооружений через протоку Озерная в Усть-Камчатском районе Камчатского края (проектные работы)</t>
  </si>
  <si>
    <t>Строительство автозимника продленного действия Анавгай - Палана на участке км 225 - км 231 (проектные работы)</t>
  </si>
  <si>
    <t>Реконструкция автомобильной дороги Петропавловск-Камчатский - Мильково на участке км 181 - км 195 (проектные работы)</t>
  </si>
  <si>
    <t>Реконструкция автомобильной дороги Петропавловск-Камчатский - Мильково на участке км 195 - км 208 (проектные работы)</t>
  </si>
  <si>
    <t>3.17.</t>
  </si>
  <si>
    <t>3.18.</t>
  </si>
  <si>
    <t>3.19.</t>
  </si>
  <si>
    <t>3.20.</t>
  </si>
  <si>
    <t>3.21.</t>
  </si>
  <si>
    <t>3.22.</t>
  </si>
  <si>
    <t>3.23.</t>
  </si>
  <si>
    <t>Прирост протяженности автомобильных дорог общего пользования местного значения</t>
  </si>
  <si>
    <t>Прирост населенных пунктов, связанных с опорной сетью автомобильных дорог общего пользования местного значения</t>
  </si>
  <si>
    <t>I кв</t>
  </si>
  <si>
    <t>II кв</t>
  </si>
  <si>
    <t>III кв</t>
  </si>
  <si>
    <t>IV кв</t>
  </si>
  <si>
    <t>кол-во рейсов</t>
  </si>
  <si>
    <t>Нужен показатель по Магадану!!!!!!!!</t>
  </si>
  <si>
    <t>Количество муниципальных образований в Камчатском крае, подключенных к системе управления пассажирским автомобильным транспортом с использованием информационно-навигационной системы ГЛОНАСС</t>
  </si>
  <si>
    <t>Государственная поддержка организаций, осуществляющих деятельность в сфере воздушных межрегиональных перевозок населения</t>
  </si>
  <si>
    <t>Обслуживание государственной региональной информационной системы «Управление автомобильным транспортом, осуществляющим регулярную перевозку пассажиров и багажа на территории Камчатского края»</t>
  </si>
  <si>
    <t>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</si>
  <si>
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</si>
  <si>
    <t>7.5.</t>
  </si>
  <si>
    <t>7.6.</t>
  </si>
  <si>
    <t>7.7.</t>
  </si>
  <si>
    <t>Строительство автомобильной дороги "Подъезд к б/о "Зеленовские озерки" площадка № 3 "Зеленовские озерки" (в том числе разработка проектной документации, прохождение государственной экспертизы)</t>
  </si>
  <si>
    <r>
      <t xml:space="preserve">Внедрение системы управления пассажирским автомобильным транспортом, </t>
    </r>
    <r>
      <rPr>
        <i/>
        <sz val="10"/>
        <rFont val="Times New Roman"/>
        <family val="1"/>
      </rPr>
      <t>в том числе:</t>
    </r>
  </si>
  <si>
    <t>Реконструкция автомобильной дороги Петропавловск-Камчатский - Мильково на участке км 181 -  км 195</t>
  </si>
  <si>
    <t>Реконструкция автомобильной дороги Петропавловск-Камчатский - Мильково на участке км 195 -  км 208</t>
  </si>
  <si>
    <t>2.1.15.</t>
  </si>
  <si>
    <t>Строительство автозимника продленного действия Анавгай - Палана на участке км 17 - км 33</t>
  </si>
  <si>
    <t>Строительство мостового перехода через р. Тигиль на 224 км автомобильной дороги Анавгай – Палана (проектные работы)</t>
  </si>
  <si>
    <t>Реконструкция автомобильной дороги  Подъезд к совхозу Петропавловский на участке км 0 - км 4 (проектные работы)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</si>
  <si>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</si>
  <si>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3.24.</t>
  </si>
  <si>
    <t>Реконструкция автомобильной дороги Начикинский совхоз - Усть-Большерецк - п.Октябрьский с подъездом к пристани Косоево - колхоз им.Октябрьской революции на участке км 0 - км 5 (проектные работы)</t>
  </si>
  <si>
    <t>3.25.</t>
  </si>
  <si>
    <t>Реконструкция автомобильной дороги Начикинский совхоз - Усть-Большерецк - п.Октябрьский с подъездом к пристани Косоево - колхоз им.Октябрьской революции на участке мостового перехода через р.Гольцовка (проектные работы)</t>
  </si>
  <si>
    <t>3.26.</t>
  </si>
  <si>
    <t>Реконструкция автомобильной дороги Нагорный - Мирный на участке км 2+360 - км 4+250 (проектные работы)</t>
  </si>
  <si>
    <t>3.27.</t>
  </si>
  <si>
    <t>Реконструкция автомобильной дороги Нагорный - Мирный на участке км 4+250 - км 6+250 (проектные работы)</t>
  </si>
  <si>
    <t>3.28.</t>
  </si>
  <si>
    <t>Реконструкция автомобильной дороги Елизово - Паратунка на участке км 0+450 - км 1+020 (проектные работы)</t>
  </si>
  <si>
    <t>Разработка проектно-изыскательской документации "Вторая очередь реконструкции автодороги по ул.Рябикова в г.Елизово - устройство ливневой канализации"</t>
  </si>
  <si>
    <t>Строительство дорожной  инфраструктуры  1-ой очереди Жилого района в Пионерском сельском поселении (в том числе разработка проектной документации)</t>
  </si>
  <si>
    <t>4.20.</t>
  </si>
  <si>
    <t>Строительство дорожной  инфраструктуры  1-ой очереди микрорайона Молодежный в Пионерском сельском поселении (в том числе разработка проектной документации)</t>
  </si>
  <si>
    <t>4.21.</t>
  </si>
  <si>
    <t>Строительство автомобильной дороги общего пользования местного значения по ул. Брусничная, Ольховая, Цветочная, Березовая, Шоссейна пос. Новый (в том числе разработка проектной документации с проектом межевания линейного объекта, прохождение государственной экспертизы)</t>
  </si>
  <si>
    <r>
      <t xml:space="preserve">Строительство автомобильной дороги "Подъезд к гостинице "Авача" </t>
    </r>
    <r>
      <rPr>
        <i/>
        <sz val="10"/>
        <rFont val="Times New Roman"/>
        <family val="1"/>
      </rPr>
      <t>(в том числе разработка проектной документации, прохождение государственной экспертизы)</t>
    </r>
  </si>
  <si>
    <r>
      <t xml:space="preserve">Строительство линии наружного освещения автомобильной дороги "Подъезд к гостинице "Авача" </t>
    </r>
    <r>
      <rPr>
        <i/>
        <sz val="10"/>
        <rFont val="Times New Roman"/>
        <family val="1"/>
      </rPr>
      <t>(в том числе разработка проектной документации)</t>
    </r>
  </si>
  <si>
    <t>6.2.</t>
  </si>
  <si>
    <t>Субсидии на разработку научно-исследовательской работы по теме "Комплексное развитие транспортной системы ПКГО на перспективу до 2020 года"</t>
  </si>
  <si>
    <t>3.29.</t>
  </si>
  <si>
    <t>3.30.</t>
  </si>
  <si>
    <r>
      <t>Предоставление межбюджетных трансфертов бюджетам муниципальных образований в Камчатском крае на развитие дорожного хозяйства,</t>
    </r>
    <r>
      <rPr>
        <i/>
        <sz val="10"/>
        <rFont val="Times New Roman"/>
        <family val="1"/>
      </rPr>
      <t xml:space="preserve"> в том числе: </t>
    </r>
  </si>
  <si>
    <t>Строительство основной дороги туристическо-рекреационного комплекса "Паратунка" (3 км), съездов к участкам</t>
  </si>
  <si>
    <t>7.8.</t>
  </si>
  <si>
    <t>Реконструкция автомобильной дороги Петропавловск-Камчатский - Мильково на участке км 12 - км 17 с подъездом к федеральной дороге (проектные работы)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</si>
</sst>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"/>
    <numFmt numFmtId="166" formatCode="0.0000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0.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"/>
    <numFmt numFmtId="180" formatCode="#,##0.0000000000"/>
  </numFmts>
  <fonts count="9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71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52" fillId="0" borderId="0" xfId="53" applyAlignment="1">
      <alignment vertical="top" wrapText="1"/>
      <protection/>
    </xf>
    <xf numFmtId="0" fontId="52" fillId="0" borderId="0" xfId="53">
      <alignment/>
      <protection/>
    </xf>
    <xf numFmtId="0" fontId="73" fillId="0" borderId="0" xfId="53" applyFont="1" applyBorder="1" applyAlignment="1">
      <alignment horizontal="center" vertical="center" wrapText="1"/>
      <protection/>
    </xf>
    <xf numFmtId="0" fontId="73" fillId="0" borderId="0" xfId="53" applyFont="1" applyBorder="1" applyAlignment="1">
      <alignment horizontal="right" vertical="center" wrapText="1"/>
      <protection/>
    </xf>
    <xf numFmtId="0" fontId="73" fillId="0" borderId="11" xfId="53" applyFont="1" applyBorder="1" applyAlignment="1">
      <alignment vertical="top" wrapText="1"/>
      <protection/>
    </xf>
    <xf numFmtId="0" fontId="73" fillId="0" borderId="12" xfId="53" applyFont="1" applyBorder="1" applyAlignment="1">
      <alignment vertical="top" wrapText="1"/>
      <protection/>
    </xf>
    <xf numFmtId="0" fontId="73" fillId="0" borderId="13" xfId="53" applyFont="1" applyBorder="1" applyAlignment="1">
      <alignment vertical="top" wrapText="1"/>
      <protection/>
    </xf>
    <xf numFmtId="0" fontId="61" fillId="0" borderId="11" xfId="53" applyFont="1" applyBorder="1" applyAlignment="1">
      <alignment vertical="top" wrapText="1"/>
      <protection/>
    </xf>
    <xf numFmtId="0" fontId="52" fillId="0" borderId="12" xfId="53" applyBorder="1" applyAlignment="1">
      <alignment vertical="top" wrapText="1"/>
      <protection/>
    </xf>
    <xf numFmtId="0" fontId="52" fillId="0" borderId="13" xfId="53" applyBorder="1" applyAlignment="1">
      <alignment vertical="top" wrapText="1"/>
      <protection/>
    </xf>
    <xf numFmtId="0" fontId="61" fillId="0" borderId="14" xfId="53" applyFont="1" applyBorder="1" applyAlignment="1">
      <alignment vertical="top" wrapText="1"/>
      <protection/>
    </xf>
    <xf numFmtId="0" fontId="52" fillId="0" borderId="15" xfId="53" applyBorder="1" applyAlignment="1">
      <alignment vertical="top" wrapText="1"/>
      <protection/>
    </xf>
    <xf numFmtId="0" fontId="52" fillId="0" borderId="16" xfId="53" applyBorder="1" applyAlignment="1">
      <alignment vertical="top" wrapText="1"/>
      <protection/>
    </xf>
    <xf numFmtId="0" fontId="73" fillId="0" borderId="17" xfId="53" applyFont="1" applyBorder="1" applyAlignment="1">
      <alignment vertical="top" wrapText="1"/>
      <protection/>
    </xf>
    <xf numFmtId="0" fontId="73" fillId="0" borderId="18" xfId="53" applyFont="1" applyBorder="1" applyAlignment="1">
      <alignment vertical="top" wrapText="1"/>
      <protection/>
    </xf>
    <xf numFmtId="0" fontId="73" fillId="0" borderId="19" xfId="53" applyFont="1" applyBorder="1" applyAlignment="1">
      <alignment vertical="top" wrapText="1"/>
      <protection/>
    </xf>
    <xf numFmtId="0" fontId="73" fillId="0" borderId="20" xfId="53" applyFont="1" applyBorder="1" applyAlignment="1">
      <alignment horizontal="center" vertical="center" wrapText="1"/>
      <protection/>
    </xf>
    <xf numFmtId="0" fontId="73" fillId="0" borderId="21" xfId="53" applyFont="1" applyBorder="1" applyAlignment="1">
      <alignment horizontal="center" vertical="center" wrapText="1"/>
      <protection/>
    </xf>
    <xf numFmtId="0" fontId="73" fillId="0" borderId="22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71" fillId="0" borderId="10" xfId="0" applyFont="1" applyBorder="1" applyAlignment="1">
      <alignment horizontal="justify" vertical="center" wrapText="1"/>
    </xf>
    <xf numFmtId="165" fontId="72" fillId="0" borderId="10" xfId="0" applyNumberFormat="1" applyFont="1" applyBorder="1" applyAlignment="1">
      <alignment horizontal="center" vertical="center" wrapText="1"/>
    </xf>
    <xf numFmtId="165" fontId="71" fillId="0" borderId="10" xfId="0" applyNumberFormat="1" applyFont="1" applyBorder="1" applyAlignment="1">
      <alignment horizontal="center" vertical="center" wrapText="1"/>
    </xf>
    <xf numFmtId="0" fontId="71" fillId="0" borderId="23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165" fontId="74" fillId="0" borderId="10" xfId="0" applyNumberFormat="1" applyFont="1" applyBorder="1" applyAlignment="1">
      <alignment horizontal="right" vertical="center" wrapText="1"/>
    </xf>
    <xf numFmtId="0" fontId="71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right" vertical="center" wrapText="1"/>
    </xf>
    <xf numFmtId="0" fontId="74" fillId="0" borderId="10" xfId="0" applyFont="1" applyBorder="1" applyAlignment="1">
      <alignment horizontal="justify" vertical="center" wrapText="1"/>
    </xf>
    <xf numFmtId="0" fontId="73" fillId="0" borderId="10" xfId="0" applyFont="1" applyBorder="1" applyAlignment="1">
      <alignment horizontal="justify" vertical="center" wrapText="1"/>
    </xf>
    <xf numFmtId="165" fontId="77" fillId="0" borderId="10" xfId="0" applyNumberFormat="1" applyFont="1" applyBorder="1" applyAlignment="1">
      <alignment horizontal="right" vertical="center" wrapText="1"/>
    </xf>
    <xf numFmtId="165" fontId="74" fillId="0" borderId="10" xfId="0" applyNumberFormat="1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165" fontId="77" fillId="0" borderId="10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right" vertical="center"/>
    </xf>
    <xf numFmtId="165" fontId="7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74" fillId="0" borderId="24" xfId="0" applyFont="1" applyBorder="1" applyAlignment="1">
      <alignment horizontal="right" vertical="center" wrapText="1"/>
    </xf>
    <xf numFmtId="16" fontId="1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6" fontId="1" fillId="0" borderId="2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74" fillId="0" borderId="26" xfId="0" applyFont="1" applyBorder="1" applyAlignment="1">
      <alignment horizontal="center" vertical="center" wrapText="1"/>
    </xf>
    <xf numFmtId="165" fontId="74" fillId="0" borderId="26" xfId="0" applyNumberFormat="1" applyFont="1" applyBorder="1" applyAlignment="1">
      <alignment horizontal="right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49" fontId="74" fillId="33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16" fontId="1" fillId="0" borderId="26" xfId="0" applyNumberFormat="1" applyFont="1" applyBorder="1" applyAlignment="1">
      <alignment horizontal="right" vertical="center"/>
    </xf>
    <xf numFmtId="0" fontId="71" fillId="0" borderId="10" xfId="0" applyFont="1" applyBorder="1" applyAlignment="1">
      <alignment horizontal="right" vertical="center" wrapText="1"/>
    </xf>
    <xf numFmtId="0" fontId="72" fillId="0" borderId="10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165" fontId="74" fillId="0" borderId="10" xfId="0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165" fontId="72" fillId="0" borderId="26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165" fontId="74" fillId="0" borderId="26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74" fillId="0" borderId="26" xfId="0" applyFont="1" applyBorder="1" applyAlignment="1">
      <alignment horizontal="center" vertical="center" wrapText="1"/>
    </xf>
    <xf numFmtId="165" fontId="74" fillId="0" borderId="26" xfId="0" applyNumberFormat="1" applyFont="1" applyBorder="1" applyAlignment="1">
      <alignment horizontal="right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5" fontId="8" fillId="33" borderId="10" xfId="0" applyNumberFormat="1" applyFont="1" applyFill="1" applyBorder="1" applyAlignment="1">
      <alignment horizontal="right" vertical="center" wrapText="1"/>
    </xf>
    <xf numFmtId="165" fontId="1" fillId="33" borderId="26" xfId="0" applyNumberFormat="1" applyFont="1" applyFill="1" applyBorder="1" applyAlignment="1">
      <alignment horizontal="right" vertical="center" wrapText="1"/>
    </xf>
    <xf numFmtId="165" fontId="8" fillId="33" borderId="10" xfId="0" applyNumberFormat="1" applyFont="1" applyFill="1" applyBorder="1" applyAlignment="1">
      <alignment vertical="center" wrapText="1"/>
    </xf>
    <xf numFmtId="165" fontId="6" fillId="33" borderId="2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72" fillId="33" borderId="26" xfId="0" applyFont="1" applyFill="1" applyBorder="1" applyAlignment="1">
      <alignment horizontal="justify" vertical="center" wrapText="1"/>
    </xf>
    <xf numFmtId="0" fontId="74" fillId="0" borderId="25" xfId="0" applyFont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right" vertical="center" wrapText="1"/>
    </xf>
    <xf numFmtId="165" fontId="1" fillId="33" borderId="25" xfId="0" applyNumberFormat="1" applyFont="1" applyFill="1" applyBorder="1" applyAlignment="1">
      <alignment horizontal="right" vertical="center" wrapText="1"/>
    </xf>
    <xf numFmtId="49" fontId="74" fillId="33" borderId="25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0" fontId="78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173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right" vertical="center"/>
    </xf>
    <xf numFmtId="0" fontId="81" fillId="0" borderId="0" xfId="0" applyFont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justify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168" fontId="82" fillId="34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justify" vertical="center" wrapText="1"/>
    </xf>
    <xf numFmtId="168" fontId="8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4" fillId="0" borderId="0" xfId="0" applyFont="1" applyAlignment="1">
      <alignment wrapText="1"/>
    </xf>
    <xf numFmtId="0" fontId="82" fillId="0" borderId="0" xfId="0" applyFont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justify" vertical="center" wrapText="1"/>
    </xf>
    <xf numFmtId="168" fontId="82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justify" vertical="center" wrapText="1"/>
    </xf>
    <xf numFmtId="168" fontId="8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2" fillId="0" borderId="0" xfId="54">
      <alignment/>
      <protection/>
    </xf>
    <xf numFmtId="0" fontId="71" fillId="0" borderId="0" xfId="54" applyFont="1" applyAlignment="1">
      <alignment horizontal="justify" vertical="center" wrapText="1"/>
      <protection/>
    </xf>
    <xf numFmtId="0" fontId="86" fillId="0" borderId="0" xfId="54" applyFont="1" applyAlignment="1">
      <alignment wrapText="1"/>
      <protection/>
    </xf>
    <xf numFmtId="0" fontId="73" fillId="0" borderId="0" xfId="54" applyFont="1">
      <alignment/>
      <protection/>
    </xf>
    <xf numFmtId="0" fontId="72" fillId="0" borderId="0" xfId="54" applyFont="1" applyBorder="1" applyAlignment="1">
      <alignment horizontal="center" vertical="center" wrapText="1"/>
      <protection/>
    </xf>
    <xf numFmtId="0" fontId="72" fillId="0" borderId="23" xfId="54" applyFont="1" applyBorder="1" applyAlignment="1">
      <alignment horizontal="center" vertical="center" wrapText="1"/>
      <protection/>
    </xf>
    <xf numFmtId="0" fontId="86" fillId="0" borderId="0" xfId="54" applyFont="1">
      <alignment/>
      <protection/>
    </xf>
    <xf numFmtId="0" fontId="72" fillId="0" borderId="10" xfId="54" applyFont="1" applyBorder="1" applyAlignment="1">
      <alignment horizontal="center" vertical="center"/>
      <protection/>
    </xf>
    <xf numFmtId="49" fontId="72" fillId="0" borderId="10" xfId="54" applyNumberFormat="1" applyFont="1" applyBorder="1" applyAlignment="1">
      <alignment horizontal="justify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4" fontId="72" fillId="0" borderId="10" xfId="54" applyNumberFormat="1" applyFont="1" applyBorder="1" applyAlignment="1">
      <alignment horizontal="center" vertical="center" wrapText="1"/>
      <protection/>
    </xf>
    <xf numFmtId="0" fontId="71" fillId="0" borderId="10" xfId="54" applyFont="1" applyBorder="1" applyAlignment="1">
      <alignment horizontal="right" vertical="center"/>
      <protection/>
    </xf>
    <xf numFmtId="49" fontId="87" fillId="0" borderId="10" xfId="54" applyNumberFormat="1" applyFont="1" applyBorder="1" applyAlignment="1">
      <alignment horizontal="justify" vertical="center" wrapText="1"/>
      <protection/>
    </xf>
    <xf numFmtId="0" fontId="15" fillId="33" borderId="10" xfId="0" applyFont="1" applyFill="1" applyBorder="1" applyAlignment="1">
      <alignment horizontal="left" vertical="center" wrapText="1"/>
    </xf>
    <xf numFmtId="4" fontId="87" fillId="0" borderId="10" xfId="54" applyNumberFormat="1" applyFont="1" applyBorder="1" applyAlignment="1">
      <alignment horizontal="right" vertical="center" wrapText="1"/>
      <protection/>
    </xf>
    <xf numFmtId="2" fontId="87" fillId="0" borderId="10" xfId="54" applyNumberFormat="1" applyFont="1" applyBorder="1" applyAlignment="1">
      <alignment horizontal="right" vertical="center" wrapText="1"/>
      <protection/>
    </xf>
    <xf numFmtId="49" fontId="72" fillId="0" borderId="10" xfId="54" applyNumberFormat="1" applyFont="1" applyBorder="1" applyAlignment="1">
      <alignment horizontal="left" vertical="center" wrapText="1"/>
      <protection/>
    </xf>
    <xf numFmtId="4" fontId="15" fillId="33" borderId="10" xfId="0" applyNumberFormat="1" applyFont="1" applyFill="1" applyBorder="1" applyAlignment="1">
      <alignment horizontal="right" vertical="center"/>
    </xf>
    <xf numFmtId="49" fontId="15" fillId="0" borderId="10" xfId="54" applyNumberFormat="1" applyFont="1" applyBorder="1" applyAlignment="1">
      <alignment horizontal="left" vertical="center" wrapText="1"/>
      <protection/>
    </xf>
    <xf numFmtId="4" fontId="87" fillId="0" borderId="10" xfId="54" applyNumberFormat="1" applyFont="1" applyBorder="1" applyAlignment="1">
      <alignment horizontal="right" vertical="center"/>
      <protection/>
    </xf>
    <xf numFmtId="0" fontId="71" fillId="0" borderId="0" xfId="54" applyFont="1" applyAlignment="1">
      <alignment horizontal="center" vertical="center"/>
      <protection/>
    </xf>
    <xf numFmtId="49" fontId="71" fillId="0" borderId="0" xfId="54" applyNumberFormat="1" applyFont="1" applyAlignment="1">
      <alignment horizontal="center" vertical="center" wrapText="1"/>
      <protection/>
    </xf>
    <xf numFmtId="2" fontId="71" fillId="0" borderId="0" xfId="54" applyNumberFormat="1" applyFont="1" applyAlignment="1">
      <alignment horizontal="center" vertical="center"/>
      <protection/>
    </xf>
    <xf numFmtId="49" fontId="52" fillId="0" borderId="0" xfId="54" applyNumberFormat="1">
      <alignment/>
      <protection/>
    </xf>
    <xf numFmtId="2" fontId="52" fillId="0" borderId="0" xfId="54" applyNumberFormat="1">
      <alignment/>
      <protection/>
    </xf>
    <xf numFmtId="165" fontId="1" fillId="33" borderId="10" xfId="0" applyNumberFormat="1" applyFont="1" applyFill="1" applyBorder="1" applyAlignment="1">
      <alignment horizontal="right" vertical="center" wrapText="1"/>
    </xf>
    <xf numFmtId="0" fontId="88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33" borderId="0" xfId="0" applyFont="1" applyFill="1" applyAlignment="1">
      <alignment/>
    </xf>
    <xf numFmtId="0" fontId="8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1" fillId="0" borderId="26" xfId="0" applyNumberFormat="1" applyFont="1" applyFill="1" applyBorder="1" applyAlignment="1">
      <alignment horizontal="right" vertical="center" wrapText="1"/>
    </xf>
    <xf numFmtId="165" fontId="1" fillId="0" borderId="25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65" fontId="1" fillId="35" borderId="10" xfId="0" applyNumberFormat="1" applyFont="1" applyFill="1" applyBorder="1" applyAlignment="1">
      <alignment vertical="center" wrapText="1"/>
    </xf>
    <xf numFmtId="165" fontId="6" fillId="35" borderId="10" xfId="0" applyNumberFormat="1" applyFont="1" applyFill="1" applyBorder="1" applyAlignment="1">
      <alignment horizontal="center" vertical="center" wrapText="1"/>
    </xf>
    <xf numFmtId="165" fontId="6" fillId="35" borderId="26" xfId="0" applyNumberFormat="1" applyFont="1" applyFill="1" applyBorder="1" applyAlignment="1">
      <alignment horizontal="center" vertical="center" wrapText="1"/>
    </xf>
    <xf numFmtId="165" fontId="74" fillId="35" borderId="10" xfId="0" applyNumberFormat="1" applyFont="1" applyFill="1" applyBorder="1" applyAlignment="1">
      <alignment horizontal="right" vertical="center" wrapText="1"/>
    </xf>
    <xf numFmtId="165" fontId="1" fillId="35" borderId="10" xfId="0" applyNumberFormat="1" applyFont="1" applyFill="1" applyBorder="1" applyAlignment="1">
      <alignment horizontal="right" vertical="center"/>
    </xf>
    <xf numFmtId="165" fontId="72" fillId="35" borderId="26" xfId="0" applyNumberFormat="1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vertical="center"/>
    </xf>
    <xf numFmtId="165" fontId="74" fillId="35" borderId="10" xfId="0" applyNumberFormat="1" applyFont="1" applyFill="1" applyBorder="1" applyAlignment="1">
      <alignment vertical="center" wrapText="1"/>
    </xf>
    <xf numFmtId="165" fontId="73" fillId="35" borderId="10" xfId="0" applyNumberFormat="1" applyFont="1" applyFill="1" applyBorder="1" applyAlignment="1">
      <alignment horizontal="center" vertical="center" wrapText="1"/>
    </xf>
    <xf numFmtId="165" fontId="72" fillId="35" borderId="10" xfId="0" applyNumberFormat="1" applyFont="1" applyFill="1" applyBorder="1" applyAlignment="1">
      <alignment horizontal="center" vertical="center" wrapText="1"/>
    </xf>
    <xf numFmtId="0" fontId="52" fillId="0" borderId="0" xfId="53" applyBorder="1" applyAlignment="1">
      <alignment vertical="top" wrapText="1"/>
      <protection/>
    </xf>
    <xf numFmtId="0" fontId="73" fillId="0" borderId="0" xfId="53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17" fontId="1" fillId="0" borderId="10" xfId="0" applyNumberFormat="1" applyFont="1" applyFill="1" applyBorder="1" applyAlignment="1">
      <alignment horizontal="right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2" fillId="33" borderId="26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" fontId="2" fillId="0" borderId="26" xfId="0" applyNumberFormat="1" applyFont="1" applyBorder="1" applyAlignment="1">
      <alignment horizontal="center" vertical="center"/>
    </xf>
    <xf numFmtId="16" fontId="2" fillId="0" borderId="25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165" fontId="71" fillId="0" borderId="26" xfId="0" applyNumberFormat="1" applyFont="1" applyBorder="1" applyAlignment="1">
      <alignment horizontal="center" vertical="center" wrapText="1"/>
    </xf>
    <xf numFmtId="165" fontId="71" fillId="0" borderId="25" xfId="0" applyNumberFormat="1" applyFont="1" applyBorder="1" applyAlignment="1">
      <alignment horizontal="center" vertical="center" wrapText="1"/>
    </xf>
    <xf numFmtId="165" fontId="2" fillId="33" borderId="25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71" fillId="0" borderId="27" xfId="0" applyNumberFormat="1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165" fontId="2" fillId="33" borderId="27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165" fontId="74" fillId="0" borderId="10" xfId="0" applyNumberFormat="1" applyFont="1" applyBorder="1" applyAlignment="1">
      <alignment horizontal="right" vertical="center" wrapText="1"/>
    </xf>
    <xf numFmtId="16" fontId="2" fillId="0" borderId="27" xfId="0" applyNumberFormat="1" applyFont="1" applyBorder="1" applyAlignment="1">
      <alignment horizontal="center" vertical="center"/>
    </xf>
    <xf numFmtId="49" fontId="74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right" vertical="center" wrapText="1"/>
    </xf>
    <xf numFmtId="165" fontId="74" fillId="0" borderId="26" xfId="0" applyNumberFormat="1" applyFont="1" applyBorder="1" applyAlignment="1">
      <alignment horizontal="right" vertical="center" wrapText="1"/>
    </xf>
    <xf numFmtId="165" fontId="74" fillId="0" borderId="25" xfId="0" applyNumberFormat="1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33" borderId="26" xfId="0" applyNumberFormat="1" applyFont="1" applyFill="1" applyBorder="1" applyAlignment="1">
      <alignment vertical="center" wrapText="1"/>
    </xf>
    <xf numFmtId="165" fontId="1" fillId="33" borderId="25" xfId="0" applyNumberFormat="1" applyFont="1" applyFill="1" applyBorder="1" applyAlignment="1">
      <alignment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left" wrapText="1"/>
    </xf>
    <xf numFmtId="165" fontId="1" fillId="0" borderId="26" xfId="0" applyNumberFormat="1" applyFont="1" applyFill="1" applyBorder="1" applyAlignment="1">
      <alignment horizontal="right" vertical="center" wrapText="1"/>
    </xf>
    <xf numFmtId="165" fontId="1" fillId="0" borderId="25" xfId="0" applyNumberFormat="1" applyFont="1" applyFill="1" applyBorder="1" applyAlignment="1">
      <alignment horizontal="right" vertical="center" wrapText="1"/>
    </xf>
    <xf numFmtId="165" fontId="1" fillId="33" borderId="26" xfId="0" applyNumberFormat="1" applyFont="1" applyFill="1" applyBorder="1" applyAlignment="1">
      <alignment horizontal="right" vertical="center" wrapText="1"/>
    </xf>
    <xf numFmtId="165" fontId="1" fillId="33" borderId="25" xfId="0" applyNumberFormat="1" applyFont="1" applyFill="1" applyBorder="1" applyAlignment="1">
      <alignment horizontal="right" vertical="center" wrapText="1"/>
    </xf>
    <xf numFmtId="0" fontId="72" fillId="0" borderId="24" xfId="0" applyFont="1" applyBorder="1" applyAlignment="1">
      <alignment horizontal="justify" vertical="center" wrapText="1"/>
    </xf>
    <xf numFmtId="0" fontId="72" fillId="0" borderId="28" xfId="0" applyFont="1" applyBorder="1" applyAlignment="1">
      <alignment horizontal="justify" vertical="center" wrapText="1"/>
    </xf>
    <xf numFmtId="165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165" fontId="74" fillId="0" borderId="26" xfId="0" applyNumberFormat="1" applyFont="1" applyBorder="1" applyAlignment="1">
      <alignment vertical="center" wrapText="1"/>
    </xf>
    <xf numFmtId="165" fontId="74" fillId="0" borderId="25" xfId="0" applyNumberFormat="1" applyFont="1" applyBorder="1" applyAlignment="1">
      <alignment vertical="center" wrapText="1"/>
    </xf>
    <xf numFmtId="49" fontId="74" fillId="33" borderId="26" xfId="0" applyNumberFormat="1" applyFont="1" applyFill="1" applyBorder="1" applyAlignment="1">
      <alignment horizontal="center" vertical="center" wrapText="1"/>
    </xf>
    <xf numFmtId="49" fontId="74" fillId="33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4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vertical="center" wrapText="1"/>
    </xf>
    <xf numFmtId="165" fontId="1" fillId="0" borderId="25" xfId="0" applyNumberFormat="1" applyFont="1" applyFill="1" applyBorder="1" applyAlignment="1">
      <alignment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justify" vertical="center" wrapText="1"/>
    </xf>
    <xf numFmtId="0" fontId="72" fillId="0" borderId="0" xfId="0" applyFont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3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89" fillId="0" borderId="0" xfId="0" applyFont="1" applyAlignment="1">
      <alignment horizontal="center" wrapText="1"/>
    </xf>
    <xf numFmtId="0" fontId="89" fillId="0" borderId="23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24" xfId="0" applyFont="1" applyFill="1" applyBorder="1" applyAlignment="1">
      <alignment horizontal="center" vertical="center" wrapText="1"/>
    </xf>
    <xf numFmtId="0" fontId="82" fillId="33" borderId="32" xfId="0" applyFont="1" applyFill="1" applyBorder="1" applyAlignment="1">
      <alignment horizontal="center" vertical="center" wrapText="1"/>
    </xf>
    <xf numFmtId="0" fontId="82" fillId="33" borderId="28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2" fillId="33" borderId="26" xfId="0" applyFont="1" applyFill="1" applyBorder="1" applyAlignment="1">
      <alignment horizontal="center" vertical="center" wrapText="1"/>
    </xf>
    <xf numFmtId="0" fontId="82" fillId="33" borderId="25" xfId="0" applyFont="1" applyFill="1" applyBorder="1" applyAlignment="1">
      <alignment horizontal="center" vertical="center" wrapText="1"/>
    </xf>
    <xf numFmtId="0" fontId="72" fillId="0" borderId="10" xfId="54" applyFont="1" applyBorder="1" applyAlignment="1">
      <alignment horizontal="center" vertical="center"/>
      <protection/>
    </xf>
    <xf numFmtId="49" fontId="72" fillId="0" borderId="10" xfId="54" applyNumberFormat="1" applyFont="1" applyBorder="1" applyAlignment="1">
      <alignment horizontal="justify" vertical="center" wrapText="1"/>
      <protection/>
    </xf>
    <xf numFmtId="0" fontId="71" fillId="0" borderId="10" xfId="54" applyFont="1" applyBorder="1" applyAlignment="1">
      <alignment horizontal="right" vertical="center"/>
      <protection/>
    </xf>
    <xf numFmtId="49" fontId="87" fillId="0" borderId="10" xfId="54" applyNumberFormat="1" applyFont="1" applyBorder="1" applyAlignment="1">
      <alignment horizontal="justify" vertical="center" wrapText="1"/>
      <protection/>
    </xf>
    <xf numFmtId="0" fontId="71" fillId="0" borderId="0" xfId="54" applyFont="1" applyAlignment="1">
      <alignment horizontal="justify" vertical="center" wrapText="1"/>
      <protection/>
    </xf>
    <xf numFmtId="0" fontId="71" fillId="0" borderId="0" xfId="54" applyFont="1" applyAlignment="1">
      <alignment horizontal="right" vertical="center" wrapText="1"/>
      <protection/>
    </xf>
    <xf numFmtId="0" fontId="72" fillId="0" borderId="0" xfId="54" applyFont="1" applyAlignment="1">
      <alignment horizontal="center"/>
      <protection/>
    </xf>
    <xf numFmtId="0" fontId="73" fillId="0" borderId="0" xfId="54" applyFont="1" applyAlignment="1">
      <alignment wrapText="1"/>
      <protection/>
    </xf>
    <xf numFmtId="0" fontId="72" fillId="0" borderId="0" xfId="54" applyFont="1" applyBorder="1" applyAlignment="1">
      <alignment horizontal="center" vertical="center" wrapText="1"/>
      <protection/>
    </xf>
    <xf numFmtId="0" fontId="72" fillId="0" borderId="10" xfId="54" applyFont="1" applyBorder="1" applyAlignment="1">
      <alignment horizontal="center" vertical="center" wrapText="1"/>
      <protection/>
    </xf>
    <xf numFmtId="0" fontId="72" fillId="0" borderId="26" xfId="54" applyFont="1" applyBorder="1" applyAlignment="1">
      <alignment horizontal="center" vertical="center" wrapText="1"/>
      <protection/>
    </xf>
    <xf numFmtId="0" fontId="72" fillId="0" borderId="25" xfId="54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72;&#1073;&#1086;&#1095;&#1080;&#1081;%20&#1089;&#1090;&#1086;&#1083;\&#1043;&#1086;&#1089;&#1087;&#1088;&#1086;&#1075;&#1088;&#1072;&#1084;&#1084;&#1072;\&#1048;&#1079;&#1084;&#1077;&#1085;&#1077;&#1085;&#1080;&#1103;%20&#1040;&#1055;&#1056;&#1045;&#1051;&#1068;%202015\&#1055;&#1088;&#1080;&#1083;&#1086;&#1078;&#1077;&#1085;&#1080;&#1103;%201-9%20&#1086;&#1090;%2011.06.2015%20&#8470;%20209-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87;&#1086;&#1083;&#1091;&#1095;&#1077;&#1085;&#1085;&#1099;&#1077;%20&#1092;&#1072;&#1081;&#1083;&#1099;\&#1055;&#1088;&#1080;&#1083;&#1086;&#1078;&#1077;&#1085;&#1080;&#1103;%201-5%20(&#1089;%20&#1080;&#1079;&#1084;&#1077;&#1085;&#1077;&#1085;&#1080;&#1103;&#1084;&#1080;%20&#1040;&#1055;&#1056;&#1045;&#1051;&#1068;%20&#1086;&#1090;%20&#1050;&#1043;&#1050;&#105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MAKS~1\AppData\Local\Temp\Rar$DIa0.721\&#1055;&#1088;&#1080;&#1083;&#1086;&#1078;&#1077;&#1085;&#1080;&#1103;%201-5%20(&#1089;%20&#1080;&#1079;&#1084;&#1077;&#1085;&#1077;&#1085;&#1080;&#1103;&#1084;&#1080;%20&#1040;&#1055;&#1056;&#1045;&#1051;&#1068;%20&#1086;&#1090;%20&#1050;&#1043;&#1050;&#105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72;&#1073;&#1086;&#1095;&#1080;&#1081;%20&#1089;&#1090;&#1086;&#1083;\&#1043;&#1086;&#1089;&#1087;&#1088;&#1086;&#1075;&#1088;&#1072;&#1084;&#1084;&#1072;\&#1048;&#1079;&#1084;&#1077;&#1085;&#1077;&#1085;&#1080;&#1103;%20&#1044;&#1045;&#1050;&#1040;&#1041;&#1056;&#1068;%202015\&#1055;&#1088;&#1080;&#1083;&#1086;&#1078;&#1077;&#1085;&#1080;&#1077;%205%20&#1085;&#1072;%2015%20-%2016%20&#1075;&#1086;&#1076;%20(&#1087;&#1086;&#1076;%20&#1073;&#1102;&#1076;&#1078;&#1077;&#1090;%20&#1080;%20&#1080;&#1085;&#1074;&#1077;&#1089;&#1090;%2025.12.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7"/>
      <sheetName val="Прил. 8"/>
      <sheetName val="Прил. 9"/>
      <sheetName val="Лист1"/>
      <sheetName val="Лист2"/>
      <sheetName val="Лист3"/>
    </sheetNames>
    <sheetDataSet>
      <sheetData sheetId="5">
        <row r="13">
          <cell r="G13">
            <v>42.027</v>
          </cell>
          <cell r="H13">
            <v>13.684000000000001</v>
          </cell>
        </row>
        <row r="14">
          <cell r="G14">
            <v>1.58</v>
          </cell>
          <cell r="H14">
            <v>1.601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6-А"/>
      <sheetName val="Прил. 7"/>
      <sheetName val="Прил.7-А"/>
      <sheetName val="Лист2"/>
    </sheetNames>
    <sheetDataSet>
      <sheetData sheetId="4">
        <row r="245">
          <cell r="G245">
            <v>13007.82531</v>
          </cell>
        </row>
        <row r="250">
          <cell r="G250">
            <v>3090.74</v>
          </cell>
          <cell r="H250">
            <v>2221.814</v>
          </cell>
        </row>
        <row r="260">
          <cell r="G260">
            <v>18990.2445</v>
          </cell>
        </row>
        <row r="265">
          <cell r="G265">
            <v>21531.859</v>
          </cell>
          <cell r="H265">
            <v>14630.7284</v>
          </cell>
        </row>
        <row r="270">
          <cell r="G270">
            <v>7015</v>
          </cell>
        </row>
        <row r="275">
          <cell r="G275">
            <v>6294.68891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6-А"/>
      <sheetName val="Прил. 7"/>
      <sheetName val="Прил.7-А"/>
      <sheetName val="Лист2"/>
    </sheetNames>
    <sheetDataSet>
      <sheetData sheetId="4">
        <row r="255">
          <cell r="G255">
            <v>2398.104</v>
          </cell>
        </row>
        <row r="280">
          <cell r="G280">
            <v>6634.18619</v>
          </cell>
        </row>
        <row r="285">
          <cell r="G285">
            <v>6213.997</v>
          </cell>
        </row>
        <row r="290">
          <cell r="G290">
            <v>686.83262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2"/>
      <sheetName val="Приложение 5"/>
      <sheetName val="Лист1"/>
      <sheetName val="Лист2"/>
      <sheetName val="3"/>
      <sheetName val="6"/>
      <sheetName val="7"/>
      <sheetName val="8"/>
      <sheetName val="9"/>
      <sheetName val="10"/>
    </sheetNames>
    <sheetDataSet>
      <sheetData sheetId="5">
        <row r="74">
          <cell r="G74">
            <v>36624.1245</v>
          </cell>
          <cell r="H74">
            <v>34185.3862</v>
          </cell>
          <cell r="M74">
            <v>36990.06225</v>
          </cell>
          <cell r="N74">
            <v>39949.26723</v>
          </cell>
          <cell r="O74">
            <v>43145.20861</v>
          </cell>
          <cell r="P74">
            <v>46596.8253</v>
          </cell>
          <cell r="Q74">
            <v>50324.57133</v>
          </cell>
          <cell r="R74">
            <v>54350.53703</v>
          </cell>
        </row>
        <row r="87">
          <cell r="G87">
            <v>78666.144</v>
          </cell>
          <cell r="H87">
            <v>84559.96601</v>
          </cell>
          <cell r="M87">
            <v>109332.62056</v>
          </cell>
          <cell r="N87">
            <v>118079.2302</v>
          </cell>
          <cell r="O87">
            <v>127525.56861</v>
          </cell>
          <cell r="P87">
            <v>137727.6141</v>
          </cell>
          <cell r="Q87">
            <v>148745.82323</v>
          </cell>
          <cell r="R87">
            <v>160645.48909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6" customWidth="1"/>
    <col min="2" max="2" width="21.25390625" style="6" customWidth="1"/>
    <col min="3" max="3" width="25.375" style="6" customWidth="1"/>
    <col min="4" max="4" width="12.00390625" style="6" customWidth="1"/>
    <col min="5" max="5" width="11.25390625" style="6" customWidth="1"/>
    <col min="6" max="6" width="15.75390625" style="6" customWidth="1"/>
    <col min="7" max="7" width="13.25390625" style="6" customWidth="1"/>
    <col min="8" max="8" width="12.75390625" style="6" customWidth="1"/>
    <col min="9" max="9" width="16.75390625" style="6" customWidth="1"/>
    <col min="10" max="10" width="13.75390625" style="6" customWidth="1"/>
    <col min="11" max="11" width="12.25390625" style="6" customWidth="1"/>
    <col min="12" max="12" width="21.25390625" style="6" customWidth="1"/>
    <col min="13" max="16384" width="9.125" style="6" customWidth="1"/>
  </cols>
  <sheetData>
    <row r="1" spans="1:20" ht="27.75" customHeight="1">
      <c r="A1" s="5"/>
      <c r="B1" s="5"/>
      <c r="C1" s="254"/>
      <c r="D1" s="254"/>
      <c r="E1" s="254"/>
      <c r="F1" s="254"/>
      <c r="G1" s="254"/>
      <c r="H1" s="254"/>
      <c r="I1" s="254"/>
      <c r="J1" s="254"/>
      <c r="K1" s="5"/>
      <c r="L1" s="8" t="s">
        <v>44</v>
      </c>
      <c r="M1" s="7"/>
      <c r="N1" s="7"/>
      <c r="O1" s="7"/>
      <c r="P1" s="7"/>
      <c r="Q1" s="7"/>
      <c r="R1" s="7"/>
      <c r="S1" s="7"/>
      <c r="T1" s="7"/>
    </row>
    <row r="2" spans="1:16" ht="32.25" customHeight="1">
      <c r="A2" s="5"/>
      <c r="B2" s="255" t="s">
        <v>43</v>
      </c>
      <c r="C2" s="255"/>
      <c r="D2" s="255"/>
      <c r="E2" s="255"/>
      <c r="F2" s="255"/>
      <c r="G2" s="255"/>
      <c r="H2" s="255"/>
      <c r="I2" s="255"/>
      <c r="J2" s="255"/>
      <c r="K2" s="5"/>
      <c r="L2" s="5"/>
      <c r="M2" s="5"/>
      <c r="N2" s="5"/>
      <c r="O2" s="5"/>
      <c r="P2" s="5"/>
    </row>
    <row r="3" spans="1:16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5"/>
      <c r="P3" s="5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90">
      <c r="A5" s="21" t="s">
        <v>33</v>
      </c>
      <c r="B5" s="22" t="s">
        <v>40</v>
      </c>
      <c r="C5" s="22" t="s">
        <v>41</v>
      </c>
      <c r="D5" s="22" t="s">
        <v>37</v>
      </c>
      <c r="E5" s="22" t="s">
        <v>38</v>
      </c>
      <c r="F5" s="22" t="s">
        <v>39</v>
      </c>
      <c r="G5" s="22" t="s">
        <v>42</v>
      </c>
      <c r="H5" s="22" t="s">
        <v>45</v>
      </c>
      <c r="I5" s="22" t="s">
        <v>46</v>
      </c>
      <c r="J5" s="22" t="s">
        <v>31</v>
      </c>
      <c r="K5" s="22" t="s">
        <v>47</v>
      </c>
      <c r="L5" s="23" t="s">
        <v>48</v>
      </c>
      <c r="M5" s="5"/>
      <c r="N5" s="5"/>
      <c r="O5" s="5"/>
      <c r="P5" s="5"/>
    </row>
    <row r="6" spans="1:16" ht="15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5"/>
      <c r="N6" s="5"/>
      <c r="O6" s="5"/>
      <c r="P6" s="5"/>
    </row>
    <row r="7" spans="1:16" ht="15">
      <c r="A7" s="9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5"/>
      <c r="N7" s="5"/>
      <c r="O7" s="5"/>
      <c r="P7" s="5"/>
    </row>
    <row r="8" spans="1:16" ht="15">
      <c r="A8" s="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5"/>
      <c r="N8" s="5"/>
      <c r="O8" s="5"/>
      <c r="P8" s="5"/>
    </row>
    <row r="9" spans="1:16" ht="15">
      <c r="A9" s="9" t="s">
        <v>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5"/>
      <c r="N9" s="5"/>
      <c r="O9" s="5"/>
      <c r="P9" s="5"/>
    </row>
    <row r="10" spans="1:16" ht="1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5"/>
      <c r="N10" s="5"/>
      <c r="O10" s="5"/>
      <c r="P10" s="5"/>
    </row>
    <row r="11" spans="1:16" ht="15">
      <c r="A11" s="9" t="s">
        <v>36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5"/>
      <c r="N11" s="5"/>
      <c r="O11" s="5"/>
      <c r="P11" s="5"/>
    </row>
    <row r="12" spans="1:16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5"/>
      <c r="N12" s="5"/>
      <c r="O12" s="5"/>
      <c r="P12" s="5"/>
    </row>
    <row r="13" spans="1:16" ht="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5"/>
      <c r="N13" s="5"/>
      <c r="O13" s="5"/>
      <c r="P13" s="5"/>
    </row>
    <row r="14" spans="1:1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6"/>
  <sheetViews>
    <sheetView tabSelected="1" zoomScale="85" zoomScaleNormal="85" zoomScaleSheetLayoutView="40" workbookViewId="0" topLeftCell="A3">
      <selection activeCell="A3" sqref="A3:R3"/>
    </sheetView>
  </sheetViews>
  <sheetFormatPr defaultColWidth="9.00390625" defaultRowHeight="12.75"/>
  <cols>
    <col min="1" max="1" width="6.375" style="224" bestFit="1" customWidth="1"/>
    <col min="2" max="2" width="38.375" style="227" customWidth="1"/>
    <col min="3" max="3" width="39.125" style="226" customWidth="1"/>
    <col min="4" max="4" width="7.125" style="215" customWidth="1"/>
    <col min="5" max="5" width="7.75390625" style="215" customWidth="1"/>
    <col min="6" max="6" width="17.00390625" style="215" bestFit="1" customWidth="1"/>
    <col min="7" max="7" width="15.00390625" style="215" customWidth="1"/>
    <col min="8" max="10" width="15.00390625" style="215" bestFit="1" customWidth="1"/>
    <col min="11" max="17" width="16.00390625" style="215" bestFit="1" customWidth="1"/>
    <col min="18" max="18" width="15.00390625" style="215" customWidth="1"/>
    <col min="19" max="16384" width="9.125" style="215" customWidth="1"/>
  </cols>
  <sheetData>
    <row r="1" spans="1:18" s="196" customFormat="1" ht="52.5" customHeight="1">
      <c r="A1" s="197"/>
      <c r="B1" s="198"/>
      <c r="C1" s="199"/>
      <c r="F1" s="200"/>
      <c r="O1" s="259" t="s">
        <v>452</v>
      </c>
      <c r="P1" s="259"/>
      <c r="Q1" s="259"/>
      <c r="R1" s="259"/>
    </row>
    <row r="2" spans="1:3" s="196" customFormat="1" ht="15">
      <c r="A2" s="197"/>
      <c r="B2" s="201"/>
      <c r="C2" s="199"/>
    </row>
    <row r="3" spans="1:18" s="196" customFormat="1" ht="15" customHeight="1">
      <c r="A3" s="260" t="s">
        <v>162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3" s="196" customFormat="1" ht="15">
      <c r="A4" s="197"/>
      <c r="B4" s="198"/>
      <c r="C4" s="199"/>
    </row>
    <row r="5" spans="1:18" s="196" customFormat="1" ht="27" customHeight="1">
      <c r="A5" s="261" t="s">
        <v>12</v>
      </c>
      <c r="B5" s="261" t="s">
        <v>147</v>
      </c>
      <c r="C5" s="261" t="s">
        <v>145</v>
      </c>
      <c r="D5" s="261" t="s">
        <v>4</v>
      </c>
      <c r="E5" s="261"/>
      <c r="F5" s="261" t="s">
        <v>271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</row>
    <row r="6" spans="1:18" s="196" customFormat="1" ht="17.25" customHeight="1">
      <c r="A6" s="261"/>
      <c r="B6" s="261"/>
      <c r="C6" s="261"/>
      <c r="D6" s="202" t="s">
        <v>1</v>
      </c>
      <c r="E6" s="202" t="s">
        <v>188</v>
      </c>
      <c r="F6" s="202" t="s">
        <v>5</v>
      </c>
      <c r="G6" s="202" t="s">
        <v>50</v>
      </c>
      <c r="H6" s="202" t="s">
        <v>51</v>
      </c>
      <c r="I6" s="202" t="s">
        <v>52</v>
      </c>
      <c r="J6" s="202" t="s">
        <v>53</v>
      </c>
      <c r="K6" s="202" t="s">
        <v>54</v>
      </c>
      <c r="L6" s="202" t="s">
        <v>55</v>
      </c>
      <c r="M6" s="202" t="s">
        <v>56</v>
      </c>
      <c r="N6" s="202" t="s">
        <v>57</v>
      </c>
      <c r="O6" s="202" t="s">
        <v>58</v>
      </c>
      <c r="P6" s="202" t="s">
        <v>59</v>
      </c>
      <c r="Q6" s="202" t="s">
        <v>60</v>
      </c>
      <c r="R6" s="202" t="s">
        <v>61</v>
      </c>
    </row>
    <row r="7" spans="1:18" s="205" customFormat="1" ht="11.25">
      <c r="A7" s="203">
        <v>1</v>
      </c>
      <c r="B7" s="203">
        <v>2</v>
      </c>
      <c r="C7" s="203">
        <v>3</v>
      </c>
      <c r="D7" s="203">
        <v>4</v>
      </c>
      <c r="E7" s="203">
        <v>5</v>
      </c>
      <c r="F7" s="203">
        <v>6</v>
      </c>
      <c r="G7" s="203">
        <v>7</v>
      </c>
      <c r="H7" s="203">
        <v>8</v>
      </c>
      <c r="I7" s="203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  <c r="R7" s="204">
        <v>18</v>
      </c>
    </row>
    <row r="8" spans="1:18" s="207" customFormat="1" ht="15" customHeight="1">
      <c r="A8" s="262" t="s">
        <v>198</v>
      </c>
      <c r="B8" s="262"/>
      <c r="C8" s="206" t="s">
        <v>475</v>
      </c>
      <c r="D8" s="263"/>
      <c r="E8" s="263"/>
      <c r="F8" s="194">
        <f aca="true" t="shared" si="0" ref="F8:F47">SUM(G8:R8)</f>
        <v>102177332.33687</v>
      </c>
      <c r="G8" s="194">
        <f aca="true" t="shared" si="1" ref="G8:R8">SUM(G9:G12)</f>
        <v>4514598.16366</v>
      </c>
      <c r="H8" s="194">
        <f t="shared" si="1"/>
        <v>4499196.12012</v>
      </c>
      <c r="I8" s="194">
        <f t="shared" si="1"/>
        <v>6775745.98701</v>
      </c>
      <c r="J8" s="194">
        <f t="shared" si="1"/>
        <v>3057633.90858</v>
      </c>
      <c r="K8" s="194">
        <f t="shared" si="1"/>
        <v>1884076.97288</v>
      </c>
      <c r="L8" s="194">
        <f t="shared" si="1"/>
        <v>2159524.53206</v>
      </c>
      <c r="M8" s="194">
        <f t="shared" si="1"/>
        <v>13373899.82224</v>
      </c>
      <c r="N8" s="194">
        <f t="shared" si="1"/>
        <v>14901676.20019</v>
      </c>
      <c r="O8" s="194">
        <f t="shared" si="1"/>
        <v>17202733.92319</v>
      </c>
      <c r="P8" s="194">
        <f t="shared" si="1"/>
        <v>12575542.02782</v>
      </c>
      <c r="Q8" s="194">
        <f t="shared" si="1"/>
        <v>11678281.3951</v>
      </c>
      <c r="R8" s="194">
        <f t="shared" si="1"/>
        <v>9554423.28402</v>
      </c>
    </row>
    <row r="9" spans="1:18" s="207" customFormat="1" ht="15.75" customHeight="1">
      <c r="A9" s="262"/>
      <c r="B9" s="262"/>
      <c r="C9" s="206" t="s">
        <v>129</v>
      </c>
      <c r="D9" s="263"/>
      <c r="E9" s="263"/>
      <c r="F9" s="194">
        <f t="shared" si="0"/>
        <v>37340933.54873</v>
      </c>
      <c r="G9" s="194">
        <f aca="true" t="shared" si="2" ref="G9:R9">G14+G599+G649+G674+G704</f>
        <v>1289703.6762</v>
      </c>
      <c r="H9" s="194">
        <f t="shared" si="2"/>
        <v>2035408.6944</v>
      </c>
      <c r="I9" s="194">
        <f t="shared" si="2"/>
        <v>3699880.47813</v>
      </c>
      <c r="J9" s="194">
        <f t="shared" si="2"/>
        <v>966940.7</v>
      </c>
      <c r="K9" s="194">
        <f t="shared" si="2"/>
        <v>0</v>
      </c>
      <c r="L9" s="194">
        <f t="shared" si="2"/>
        <v>0</v>
      </c>
      <c r="M9" s="194">
        <f t="shared" si="2"/>
        <v>5580000</v>
      </c>
      <c r="N9" s="194">
        <f t="shared" si="2"/>
        <v>6840000</v>
      </c>
      <c r="O9" s="194">
        <f t="shared" si="2"/>
        <v>8559000</v>
      </c>
      <c r="P9" s="194">
        <f t="shared" si="2"/>
        <v>4275000</v>
      </c>
      <c r="Q9" s="194">
        <f t="shared" si="2"/>
        <v>3150000</v>
      </c>
      <c r="R9" s="194">
        <f t="shared" si="2"/>
        <v>945000</v>
      </c>
    </row>
    <row r="10" spans="1:18" s="207" customFormat="1" ht="15">
      <c r="A10" s="262"/>
      <c r="B10" s="262"/>
      <c r="C10" s="206" t="s">
        <v>7</v>
      </c>
      <c r="D10" s="263"/>
      <c r="E10" s="263"/>
      <c r="F10" s="194">
        <f t="shared" si="0"/>
        <v>64489095.57531</v>
      </c>
      <c r="G10" s="194">
        <f aca="true" t="shared" si="3" ref="G10:R10">G15+G600+G650+G675+G705</f>
        <v>3182766.1884</v>
      </c>
      <c r="H10" s="194">
        <f t="shared" si="3"/>
        <v>2394225.29358</v>
      </c>
      <c r="I10" s="194">
        <f t="shared" si="3"/>
        <v>3044947.72693</v>
      </c>
      <c r="J10" s="194">
        <f t="shared" si="3"/>
        <v>2072400.212</v>
      </c>
      <c r="K10" s="194">
        <f t="shared" si="3"/>
        <v>1875254.97</v>
      </c>
      <c r="L10" s="194">
        <f t="shared" si="3"/>
        <v>2143914.28</v>
      </c>
      <c r="M10" s="194">
        <f t="shared" si="3"/>
        <v>7740381.62038</v>
      </c>
      <c r="N10" s="194">
        <f t="shared" si="3"/>
        <v>8027232.97933</v>
      </c>
      <c r="O10" s="194">
        <f t="shared" si="3"/>
        <v>8608297.02633</v>
      </c>
      <c r="P10" s="194">
        <f t="shared" si="3"/>
        <v>8287684.88496</v>
      </c>
      <c r="Q10" s="194">
        <f t="shared" si="3"/>
        <v>8515424.25224</v>
      </c>
      <c r="R10" s="194">
        <f t="shared" si="3"/>
        <v>8596566.14116</v>
      </c>
    </row>
    <row r="11" spans="1:18" s="207" customFormat="1" ht="15">
      <c r="A11" s="262"/>
      <c r="B11" s="262"/>
      <c r="C11" s="206" t="s">
        <v>8</v>
      </c>
      <c r="D11" s="263"/>
      <c r="E11" s="263"/>
      <c r="F11" s="194">
        <f t="shared" si="0"/>
        <v>347303.21283</v>
      </c>
      <c r="G11" s="194">
        <f aca="true" t="shared" si="4" ref="G11:R11">G16+G601+G651+G676+G706</f>
        <v>42128.29906</v>
      </c>
      <c r="H11" s="194">
        <f t="shared" si="4"/>
        <v>69562.13214</v>
      </c>
      <c r="I11" s="194">
        <f t="shared" si="4"/>
        <v>30917.78195</v>
      </c>
      <c r="J11" s="194">
        <f t="shared" si="4"/>
        <v>18292.99658</v>
      </c>
      <c r="K11" s="194">
        <f t="shared" si="4"/>
        <v>8822.00288</v>
      </c>
      <c r="L11" s="194">
        <f t="shared" si="4"/>
        <v>15610.25206</v>
      </c>
      <c r="M11" s="194">
        <f t="shared" si="4"/>
        <v>53518.20186</v>
      </c>
      <c r="N11" s="194">
        <f t="shared" si="4"/>
        <v>34443.22086</v>
      </c>
      <c r="O11" s="194">
        <f t="shared" si="4"/>
        <v>35436.89686</v>
      </c>
      <c r="P11" s="194">
        <f t="shared" si="4"/>
        <v>12857.14286</v>
      </c>
      <c r="Q11" s="194">
        <f t="shared" si="4"/>
        <v>12857.14286</v>
      </c>
      <c r="R11" s="194">
        <f t="shared" si="4"/>
        <v>12857.14286</v>
      </c>
    </row>
    <row r="12" spans="1:18" s="207" customFormat="1" ht="15">
      <c r="A12" s="262"/>
      <c r="B12" s="262"/>
      <c r="C12" s="206" t="s">
        <v>187</v>
      </c>
      <c r="D12" s="263"/>
      <c r="E12" s="263"/>
      <c r="F12" s="194">
        <f t="shared" si="0"/>
        <v>0</v>
      </c>
      <c r="G12" s="194">
        <f aca="true" t="shared" si="5" ref="G12:R12">G17+G602+G652+G677+G707</f>
        <v>0</v>
      </c>
      <c r="H12" s="194">
        <f t="shared" si="5"/>
        <v>0</v>
      </c>
      <c r="I12" s="194">
        <f t="shared" si="5"/>
        <v>0</v>
      </c>
      <c r="J12" s="194">
        <f t="shared" si="5"/>
        <v>0</v>
      </c>
      <c r="K12" s="194">
        <f t="shared" si="5"/>
        <v>0</v>
      </c>
      <c r="L12" s="194">
        <f t="shared" si="5"/>
        <v>0</v>
      </c>
      <c r="M12" s="194">
        <f t="shared" si="5"/>
        <v>0</v>
      </c>
      <c r="N12" s="194">
        <f t="shared" si="5"/>
        <v>0</v>
      </c>
      <c r="O12" s="194">
        <f t="shared" si="5"/>
        <v>0</v>
      </c>
      <c r="P12" s="194">
        <f t="shared" si="5"/>
        <v>0</v>
      </c>
      <c r="Q12" s="194">
        <f t="shared" si="5"/>
        <v>0</v>
      </c>
      <c r="R12" s="194">
        <f t="shared" si="5"/>
        <v>0</v>
      </c>
    </row>
    <row r="13" spans="1:18" s="208" customFormat="1" ht="14.25" customHeight="1">
      <c r="A13" s="262" t="s">
        <v>155</v>
      </c>
      <c r="B13" s="262"/>
      <c r="C13" s="206" t="s">
        <v>475</v>
      </c>
      <c r="D13" s="263">
        <v>833</v>
      </c>
      <c r="E13" s="263">
        <v>151</v>
      </c>
      <c r="F13" s="194">
        <f t="shared" si="0"/>
        <v>91864087.90186</v>
      </c>
      <c r="G13" s="194">
        <f aca="true" t="shared" si="6" ref="G13:R13">SUM(G14:G17)</f>
        <v>3199877.34696</v>
      </c>
      <c r="H13" s="194">
        <f t="shared" si="6"/>
        <v>3718878.87446</v>
      </c>
      <c r="I13" s="194">
        <f t="shared" si="6"/>
        <v>5804380.38896</v>
      </c>
      <c r="J13" s="194">
        <f t="shared" si="6"/>
        <v>2350325.92134</v>
      </c>
      <c r="K13" s="194">
        <f t="shared" si="6"/>
        <v>1248558.23448</v>
      </c>
      <c r="L13" s="194">
        <f t="shared" si="6"/>
        <v>1519670.27766</v>
      </c>
      <c r="M13" s="194">
        <f t="shared" si="6"/>
        <v>12634818.649</v>
      </c>
      <c r="N13" s="194">
        <f t="shared" si="6"/>
        <v>14112396.114</v>
      </c>
      <c r="O13" s="194">
        <f t="shared" si="6"/>
        <v>16359623.911</v>
      </c>
      <c r="P13" s="194">
        <f t="shared" si="6"/>
        <v>11674707.701</v>
      </c>
      <c r="Q13" s="194">
        <f t="shared" si="6"/>
        <v>10715545.424</v>
      </c>
      <c r="R13" s="194">
        <f t="shared" si="6"/>
        <v>8525305.059</v>
      </c>
    </row>
    <row r="14" spans="1:18" s="208" customFormat="1" ht="14.25">
      <c r="A14" s="262"/>
      <c r="B14" s="262"/>
      <c r="C14" s="206" t="s">
        <v>6</v>
      </c>
      <c r="D14" s="263"/>
      <c r="E14" s="263"/>
      <c r="F14" s="194">
        <f t="shared" si="0"/>
        <v>37340933.54873</v>
      </c>
      <c r="G14" s="194">
        <f aca="true" t="shared" si="7" ref="G14:R14">G19+G39+G249+G404+G514+G539+G554</f>
        <v>1289703.6762</v>
      </c>
      <c r="H14" s="194">
        <f t="shared" si="7"/>
        <v>2035408.6944</v>
      </c>
      <c r="I14" s="194">
        <f t="shared" si="7"/>
        <v>3699880.47813</v>
      </c>
      <c r="J14" s="194">
        <f t="shared" si="7"/>
        <v>966940.7</v>
      </c>
      <c r="K14" s="194">
        <f t="shared" si="7"/>
        <v>0</v>
      </c>
      <c r="L14" s="194">
        <f t="shared" si="7"/>
        <v>0</v>
      </c>
      <c r="M14" s="194">
        <f t="shared" si="7"/>
        <v>5580000</v>
      </c>
      <c r="N14" s="194">
        <f t="shared" si="7"/>
        <v>6840000</v>
      </c>
      <c r="O14" s="194">
        <f>O19+O39+O249+O404+O514+O539+O554</f>
        <v>8559000</v>
      </c>
      <c r="P14" s="194">
        <f t="shared" si="7"/>
        <v>4275000</v>
      </c>
      <c r="Q14" s="194">
        <f t="shared" si="7"/>
        <v>3150000</v>
      </c>
      <c r="R14" s="194">
        <f t="shared" si="7"/>
        <v>945000</v>
      </c>
    </row>
    <row r="15" spans="1:18" s="208" customFormat="1" ht="14.25">
      <c r="A15" s="262"/>
      <c r="B15" s="262"/>
      <c r="C15" s="206" t="s">
        <v>7</v>
      </c>
      <c r="D15" s="263"/>
      <c r="E15" s="263"/>
      <c r="F15" s="194">
        <f t="shared" si="0"/>
        <v>54286597.61378</v>
      </c>
      <c r="G15" s="194">
        <f aca="true" t="shared" si="8" ref="G15:R15">G20+G40+G250+G405+G515+G540+G555</f>
        <v>1871632.11825</v>
      </c>
      <c r="H15" s="194">
        <f t="shared" si="8"/>
        <v>1619239.54216</v>
      </c>
      <c r="I15" s="194">
        <f t="shared" si="8"/>
        <v>2077670.39437</v>
      </c>
      <c r="J15" s="194">
        <f t="shared" si="8"/>
        <v>1376872.602</v>
      </c>
      <c r="K15" s="194">
        <f t="shared" si="8"/>
        <v>1243440</v>
      </c>
      <c r="L15" s="194">
        <f t="shared" si="8"/>
        <v>1509172.99</v>
      </c>
      <c r="M15" s="194">
        <f t="shared" si="8"/>
        <v>7014157.59</v>
      </c>
      <c r="N15" s="194">
        <f t="shared" si="8"/>
        <v>7250810.036</v>
      </c>
      <c r="O15" s="194">
        <f t="shared" si="8"/>
        <v>7778044.157</v>
      </c>
      <c r="P15" s="194">
        <f t="shared" si="8"/>
        <v>7399707.701</v>
      </c>
      <c r="Q15" s="194">
        <f t="shared" si="8"/>
        <v>7565545.424</v>
      </c>
      <c r="R15" s="194">
        <f t="shared" si="8"/>
        <v>7580305.059</v>
      </c>
    </row>
    <row r="16" spans="1:18" s="208" customFormat="1" ht="14.25">
      <c r="A16" s="262"/>
      <c r="B16" s="262"/>
      <c r="C16" s="206" t="s">
        <v>8</v>
      </c>
      <c r="D16" s="263"/>
      <c r="E16" s="263"/>
      <c r="F16" s="194">
        <f t="shared" si="0"/>
        <v>236556.73935</v>
      </c>
      <c r="G16" s="194">
        <f aca="true" t="shared" si="9" ref="G16:R16">G21+G41+G251+G406+G516+G541+G556</f>
        <v>38541.55251</v>
      </c>
      <c r="H16" s="194">
        <f t="shared" si="9"/>
        <v>64230.6379</v>
      </c>
      <c r="I16" s="194">
        <f t="shared" si="9"/>
        <v>26829.51646</v>
      </c>
      <c r="J16" s="194">
        <f t="shared" si="9"/>
        <v>6512.61934</v>
      </c>
      <c r="K16" s="194">
        <f t="shared" si="9"/>
        <v>5118.23448</v>
      </c>
      <c r="L16" s="194">
        <f t="shared" si="9"/>
        <v>10497.28766</v>
      </c>
      <c r="M16" s="194">
        <f t="shared" si="9"/>
        <v>40661.059</v>
      </c>
      <c r="N16" s="194">
        <f t="shared" si="9"/>
        <v>21586.078</v>
      </c>
      <c r="O16" s="194">
        <f t="shared" si="9"/>
        <v>22579.754</v>
      </c>
      <c r="P16" s="194">
        <f t="shared" si="9"/>
        <v>0</v>
      </c>
      <c r="Q16" s="194">
        <f t="shared" si="9"/>
        <v>0</v>
      </c>
      <c r="R16" s="194">
        <f t="shared" si="9"/>
        <v>0</v>
      </c>
    </row>
    <row r="17" spans="1:18" s="208" customFormat="1" ht="15" customHeight="1">
      <c r="A17" s="262"/>
      <c r="B17" s="262"/>
      <c r="C17" s="206" t="s">
        <v>187</v>
      </c>
      <c r="D17" s="263"/>
      <c r="E17" s="263"/>
      <c r="F17" s="194">
        <f t="shared" si="0"/>
        <v>0</v>
      </c>
      <c r="G17" s="194">
        <f aca="true" t="shared" si="10" ref="G17:R17">G22+G42+G252+G407+G517+G542+G557</f>
        <v>0</v>
      </c>
      <c r="H17" s="194">
        <f t="shared" si="10"/>
        <v>0</v>
      </c>
      <c r="I17" s="194">
        <f t="shared" si="10"/>
        <v>0</v>
      </c>
      <c r="J17" s="194">
        <f t="shared" si="10"/>
        <v>0</v>
      </c>
      <c r="K17" s="194">
        <f t="shared" si="10"/>
        <v>0</v>
      </c>
      <c r="L17" s="194">
        <f t="shared" si="10"/>
        <v>0</v>
      </c>
      <c r="M17" s="194">
        <f t="shared" si="10"/>
        <v>0</v>
      </c>
      <c r="N17" s="194">
        <f t="shared" si="10"/>
        <v>0</v>
      </c>
      <c r="O17" s="194">
        <f t="shared" si="10"/>
        <v>0</v>
      </c>
      <c r="P17" s="194">
        <f t="shared" si="10"/>
        <v>0</v>
      </c>
      <c r="Q17" s="194">
        <f t="shared" si="10"/>
        <v>0</v>
      </c>
      <c r="R17" s="194">
        <f t="shared" si="10"/>
        <v>0</v>
      </c>
    </row>
    <row r="18" spans="1:18" s="208" customFormat="1" ht="15" customHeight="1">
      <c r="A18" s="264" t="s">
        <v>10</v>
      </c>
      <c r="B18" s="262" t="s">
        <v>457</v>
      </c>
      <c r="C18" s="206" t="s">
        <v>475</v>
      </c>
      <c r="D18" s="263"/>
      <c r="E18" s="263"/>
      <c r="F18" s="194">
        <f t="shared" si="0"/>
        <v>47491283.02907</v>
      </c>
      <c r="G18" s="194">
        <f aca="true" t="shared" si="11" ref="G18:R18">SUM(G19:G22)</f>
        <v>1115024.24931</v>
      </c>
      <c r="H18" s="194">
        <f t="shared" si="11"/>
        <v>966988.62802</v>
      </c>
      <c r="I18" s="194">
        <f t="shared" si="11"/>
        <v>1189615.86674</v>
      </c>
      <c r="J18" s="194">
        <f t="shared" si="11"/>
        <v>1768516.345</v>
      </c>
      <c r="K18" s="194">
        <f t="shared" si="11"/>
        <v>987528.276</v>
      </c>
      <c r="L18" s="194">
        <f t="shared" si="11"/>
        <v>984308.607</v>
      </c>
      <c r="M18" s="194">
        <f t="shared" si="11"/>
        <v>5987547</v>
      </c>
      <c r="N18" s="194">
        <f t="shared" si="11"/>
        <v>6274949.256</v>
      </c>
      <c r="O18" s="194">
        <f t="shared" si="11"/>
        <v>6601246.617</v>
      </c>
      <c r="P18" s="194">
        <f t="shared" si="11"/>
        <v>6924707.701</v>
      </c>
      <c r="Q18" s="194">
        <f t="shared" si="11"/>
        <v>7215545.424</v>
      </c>
      <c r="R18" s="194">
        <f t="shared" si="11"/>
        <v>7475305.059</v>
      </c>
    </row>
    <row r="19" spans="1:18" s="208" customFormat="1" ht="15" customHeight="1">
      <c r="A19" s="264"/>
      <c r="B19" s="262"/>
      <c r="C19" s="206" t="s">
        <v>6</v>
      </c>
      <c r="D19" s="263"/>
      <c r="E19" s="263"/>
      <c r="F19" s="194">
        <f t="shared" si="0"/>
        <v>1265990.37</v>
      </c>
      <c r="G19" s="194">
        <f>G24+G29+G34</f>
        <v>21460.6</v>
      </c>
      <c r="H19" s="194">
        <f aca="true" t="shared" si="12" ref="H19:R19">H24+H29+H34</f>
        <v>54474.2</v>
      </c>
      <c r="I19" s="194">
        <f aca="true" t="shared" si="13" ref="I19:L20">I24+I29+I34</f>
        <v>223114.87</v>
      </c>
      <c r="J19" s="194">
        <f t="shared" si="13"/>
        <v>966940.7</v>
      </c>
      <c r="K19" s="194">
        <f t="shared" si="13"/>
        <v>0</v>
      </c>
      <c r="L19" s="194">
        <f t="shared" si="13"/>
        <v>0</v>
      </c>
      <c r="M19" s="194">
        <f t="shared" si="12"/>
        <v>0</v>
      </c>
      <c r="N19" s="194">
        <f t="shared" si="12"/>
        <v>0</v>
      </c>
      <c r="O19" s="194">
        <f t="shared" si="12"/>
        <v>0</v>
      </c>
      <c r="P19" s="194">
        <f t="shared" si="12"/>
        <v>0</v>
      </c>
      <c r="Q19" s="194">
        <f t="shared" si="12"/>
        <v>0</v>
      </c>
      <c r="R19" s="194">
        <f t="shared" si="12"/>
        <v>0</v>
      </c>
    </row>
    <row r="20" spans="1:18" s="208" customFormat="1" ht="15" customHeight="1">
      <c r="A20" s="264"/>
      <c r="B20" s="262"/>
      <c r="C20" s="206" t="s">
        <v>7</v>
      </c>
      <c r="D20" s="263"/>
      <c r="E20" s="263"/>
      <c r="F20" s="194">
        <f t="shared" si="0"/>
        <v>46225292.65907</v>
      </c>
      <c r="G20" s="194">
        <f aca="true" t="shared" si="14" ref="G20:R22">G25+G30+G35</f>
        <v>1093563.64931</v>
      </c>
      <c r="H20" s="194">
        <f t="shared" si="14"/>
        <v>912514.42802</v>
      </c>
      <c r="I20" s="194">
        <f t="shared" si="13"/>
        <v>966500.99674</v>
      </c>
      <c r="J20" s="194">
        <f t="shared" si="13"/>
        <v>801575.645</v>
      </c>
      <c r="K20" s="194">
        <f t="shared" si="13"/>
        <v>987528.276</v>
      </c>
      <c r="L20" s="194">
        <f t="shared" si="13"/>
        <v>984308.607</v>
      </c>
      <c r="M20" s="194">
        <f t="shared" si="14"/>
        <v>5987547</v>
      </c>
      <c r="N20" s="194">
        <f t="shared" si="14"/>
        <v>6274949.256</v>
      </c>
      <c r="O20" s="194">
        <f t="shared" si="14"/>
        <v>6601246.617</v>
      </c>
      <c r="P20" s="194">
        <f t="shared" si="14"/>
        <v>6924707.701</v>
      </c>
      <c r="Q20" s="194">
        <f t="shared" si="14"/>
        <v>7215545.424</v>
      </c>
      <c r="R20" s="194">
        <f t="shared" si="14"/>
        <v>7475305.059</v>
      </c>
    </row>
    <row r="21" spans="1:18" s="208" customFormat="1" ht="15" customHeight="1">
      <c r="A21" s="264"/>
      <c r="B21" s="262"/>
      <c r="C21" s="206" t="s">
        <v>8</v>
      </c>
      <c r="D21" s="263"/>
      <c r="E21" s="263"/>
      <c r="F21" s="194">
        <f t="shared" si="0"/>
        <v>0</v>
      </c>
      <c r="G21" s="194">
        <f t="shared" si="14"/>
        <v>0</v>
      </c>
      <c r="H21" s="194">
        <f t="shared" si="14"/>
        <v>0</v>
      </c>
      <c r="I21" s="194">
        <f t="shared" si="14"/>
        <v>0</v>
      </c>
      <c r="J21" s="194">
        <f t="shared" si="14"/>
        <v>0</v>
      </c>
      <c r="K21" s="194">
        <f t="shared" si="14"/>
        <v>0</v>
      </c>
      <c r="L21" s="194">
        <f t="shared" si="14"/>
        <v>0</v>
      </c>
      <c r="M21" s="194">
        <f t="shared" si="14"/>
        <v>0</v>
      </c>
      <c r="N21" s="194">
        <f t="shared" si="14"/>
        <v>0</v>
      </c>
      <c r="O21" s="194">
        <f t="shared" si="14"/>
        <v>0</v>
      </c>
      <c r="P21" s="194">
        <f t="shared" si="14"/>
        <v>0</v>
      </c>
      <c r="Q21" s="194">
        <f t="shared" si="14"/>
        <v>0</v>
      </c>
      <c r="R21" s="194">
        <f t="shared" si="14"/>
        <v>0</v>
      </c>
    </row>
    <row r="22" spans="1:18" s="208" customFormat="1" ht="15" customHeight="1">
      <c r="A22" s="264"/>
      <c r="B22" s="262"/>
      <c r="C22" s="206" t="s">
        <v>187</v>
      </c>
      <c r="D22" s="263"/>
      <c r="E22" s="263"/>
      <c r="F22" s="194">
        <f t="shared" si="0"/>
        <v>0</v>
      </c>
      <c r="G22" s="194">
        <f t="shared" si="14"/>
        <v>0</v>
      </c>
      <c r="H22" s="194">
        <f t="shared" si="14"/>
        <v>0</v>
      </c>
      <c r="I22" s="194">
        <f t="shared" si="14"/>
        <v>0</v>
      </c>
      <c r="J22" s="194">
        <f t="shared" si="14"/>
        <v>0</v>
      </c>
      <c r="K22" s="194">
        <f t="shared" si="14"/>
        <v>0</v>
      </c>
      <c r="L22" s="194">
        <f t="shared" si="14"/>
        <v>0</v>
      </c>
      <c r="M22" s="194">
        <f t="shared" si="14"/>
        <v>0</v>
      </c>
      <c r="N22" s="194">
        <f t="shared" si="14"/>
        <v>0</v>
      </c>
      <c r="O22" s="194">
        <f t="shared" si="14"/>
        <v>0</v>
      </c>
      <c r="P22" s="194">
        <f t="shared" si="14"/>
        <v>0</v>
      </c>
      <c r="Q22" s="194">
        <f t="shared" si="14"/>
        <v>0</v>
      </c>
      <c r="R22" s="194">
        <f t="shared" si="14"/>
        <v>0</v>
      </c>
    </row>
    <row r="23" spans="1:18" s="208" customFormat="1" ht="15" customHeight="1">
      <c r="A23" s="257" t="s">
        <v>3</v>
      </c>
      <c r="B23" s="258" t="s">
        <v>282</v>
      </c>
      <c r="C23" s="206" t="s">
        <v>475</v>
      </c>
      <c r="D23" s="265"/>
      <c r="E23" s="265"/>
      <c r="F23" s="194">
        <f>SUM(G23:R23)</f>
        <v>13416706.47691</v>
      </c>
      <c r="G23" s="194">
        <f aca="true" t="shared" si="15" ref="G23:R23">SUM(G24:G27)</f>
        <v>63053.347</v>
      </c>
      <c r="H23" s="194">
        <f t="shared" si="15"/>
        <v>143672.3373</v>
      </c>
      <c r="I23" s="194">
        <f t="shared" si="15"/>
        <v>160.972</v>
      </c>
      <c r="J23" s="194">
        <f t="shared" si="15"/>
        <v>175711.02061</v>
      </c>
      <c r="K23" s="194">
        <f t="shared" si="15"/>
        <v>16720</v>
      </c>
      <c r="L23" s="194">
        <f t="shared" si="15"/>
        <v>17388.8</v>
      </c>
      <c r="M23" s="194">
        <f t="shared" si="15"/>
        <v>2000000</v>
      </c>
      <c r="N23" s="194">
        <f t="shared" si="15"/>
        <v>2200000</v>
      </c>
      <c r="O23" s="194">
        <f t="shared" si="15"/>
        <v>2200000</v>
      </c>
      <c r="P23" s="194">
        <f t="shared" si="15"/>
        <v>2200000</v>
      </c>
      <c r="Q23" s="194">
        <f t="shared" si="15"/>
        <v>2200000</v>
      </c>
      <c r="R23" s="194">
        <f t="shared" si="15"/>
        <v>2200000</v>
      </c>
    </row>
    <row r="24" spans="1:18" s="210" customFormat="1" ht="15" customHeight="1">
      <c r="A24" s="257"/>
      <c r="B24" s="258"/>
      <c r="C24" s="209" t="s">
        <v>6</v>
      </c>
      <c r="D24" s="265"/>
      <c r="E24" s="265"/>
      <c r="F24" s="195">
        <f>SUM(G24:R24)</f>
        <v>214185.22061</v>
      </c>
      <c r="G24" s="195">
        <v>0</v>
      </c>
      <c r="H24" s="195">
        <v>54474.2</v>
      </c>
      <c r="I24" s="195">
        <v>0</v>
      </c>
      <c r="J24" s="195">
        <v>159711.02061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</row>
    <row r="25" spans="1:18" s="210" customFormat="1" ht="15" customHeight="1">
      <c r="A25" s="257"/>
      <c r="B25" s="258"/>
      <c r="C25" s="209" t="s">
        <v>7</v>
      </c>
      <c r="D25" s="265"/>
      <c r="E25" s="265"/>
      <c r="F25" s="195">
        <f>SUM(G25:R25)</f>
        <v>13202521.2563</v>
      </c>
      <c r="G25" s="195">
        <v>63053.347</v>
      </c>
      <c r="H25" s="195">
        <v>89198.1373</v>
      </c>
      <c r="I25" s="195">
        <v>160.972</v>
      </c>
      <c r="J25" s="195">
        <v>16000</v>
      </c>
      <c r="K25" s="195">
        <v>16720</v>
      </c>
      <c r="L25" s="195">
        <v>17388.8</v>
      </c>
      <c r="M25" s="195">
        <v>2000000</v>
      </c>
      <c r="N25" s="195">
        <v>2200000</v>
      </c>
      <c r="O25" s="195">
        <v>2200000</v>
      </c>
      <c r="P25" s="195">
        <v>2200000</v>
      </c>
      <c r="Q25" s="195">
        <v>2200000</v>
      </c>
      <c r="R25" s="195">
        <v>2200000</v>
      </c>
    </row>
    <row r="26" spans="1:18" s="210" customFormat="1" ht="15" customHeight="1">
      <c r="A26" s="257"/>
      <c r="B26" s="258"/>
      <c r="C26" s="209" t="s">
        <v>8</v>
      </c>
      <c r="D26" s="265"/>
      <c r="E26" s="265"/>
      <c r="F26" s="195">
        <f>SUM(G26:R26)</f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</row>
    <row r="27" spans="1:18" s="210" customFormat="1" ht="15" customHeight="1">
      <c r="A27" s="257"/>
      <c r="B27" s="258"/>
      <c r="C27" s="209" t="s">
        <v>187</v>
      </c>
      <c r="D27" s="265"/>
      <c r="E27" s="265"/>
      <c r="F27" s="195">
        <f>SUM(G27:R27)</f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</row>
    <row r="28" spans="1:18" s="208" customFormat="1" ht="15" customHeight="1">
      <c r="A28" s="257" t="s">
        <v>13</v>
      </c>
      <c r="B28" s="258" t="s">
        <v>283</v>
      </c>
      <c r="C28" s="206" t="s">
        <v>475</v>
      </c>
      <c r="D28" s="265"/>
      <c r="E28" s="265"/>
      <c r="F28" s="194">
        <f aca="true" t="shared" si="16" ref="F28:F37">SUM(G28:R28)</f>
        <v>15001624.81471</v>
      </c>
      <c r="G28" s="194">
        <f aca="true" t="shared" si="17" ref="G28:R28">SUM(G29:G32)</f>
        <v>448481.02801</v>
      </c>
      <c r="H28" s="194">
        <f t="shared" si="17"/>
        <v>91520.22131</v>
      </c>
      <c r="I28" s="194">
        <f t="shared" si="17"/>
        <v>388616.87</v>
      </c>
      <c r="J28" s="194">
        <f t="shared" si="17"/>
        <v>871965.32439</v>
      </c>
      <c r="K28" s="194">
        <f t="shared" si="17"/>
        <v>217530.476</v>
      </c>
      <c r="L28" s="194">
        <f t="shared" si="17"/>
        <v>183510.895</v>
      </c>
      <c r="M28" s="194">
        <f t="shared" si="17"/>
        <v>2000000</v>
      </c>
      <c r="N28" s="194">
        <f t="shared" si="17"/>
        <v>2000000</v>
      </c>
      <c r="O28" s="194">
        <f t="shared" si="17"/>
        <v>2200000</v>
      </c>
      <c r="P28" s="194">
        <f t="shared" si="17"/>
        <v>2200000</v>
      </c>
      <c r="Q28" s="194">
        <f t="shared" si="17"/>
        <v>2200000</v>
      </c>
      <c r="R28" s="194">
        <f t="shared" si="17"/>
        <v>2200000</v>
      </c>
    </row>
    <row r="29" spans="1:18" s="208" customFormat="1" ht="15" customHeight="1">
      <c r="A29" s="257"/>
      <c r="B29" s="258"/>
      <c r="C29" s="209" t="s">
        <v>6</v>
      </c>
      <c r="D29" s="265"/>
      <c r="E29" s="265"/>
      <c r="F29" s="195">
        <f t="shared" si="16"/>
        <v>1030344.54939</v>
      </c>
      <c r="G29" s="195">
        <v>0</v>
      </c>
      <c r="H29" s="195">
        <v>0</v>
      </c>
      <c r="I29" s="195">
        <v>223114.87</v>
      </c>
      <c r="J29" s="195">
        <v>807229.67939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</row>
    <row r="30" spans="1:18" s="208" customFormat="1" ht="15" customHeight="1">
      <c r="A30" s="257"/>
      <c r="B30" s="258"/>
      <c r="C30" s="209" t="s">
        <v>7</v>
      </c>
      <c r="D30" s="265"/>
      <c r="E30" s="265"/>
      <c r="F30" s="195">
        <f t="shared" si="16"/>
        <v>13971280.26532</v>
      </c>
      <c r="G30" s="195">
        <v>448481.02801</v>
      </c>
      <c r="H30" s="195">
        <v>91520.22131</v>
      </c>
      <c r="I30" s="195">
        <v>165502</v>
      </c>
      <c r="J30" s="195">
        <v>64735.645</v>
      </c>
      <c r="K30" s="195">
        <v>217530.476</v>
      </c>
      <c r="L30" s="195">
        <v>183510.895</v>
      </c>
      <c r="M30" s="195">
        <v>2000000</v>
      </c>
      <c r="N30" s="195">
        <v>2000000</v>
      </c>
      <c r="O30" s="195">
        <v>2200000</v>
      </c>
      <c r="P30" s="195">
        <v>2200000</v>
      </c>
      <c r="Q30" s="195">
        <v>2200000</v>
      </c>
      <c r="R30" s="195">
        <v>2200000</v>
      </c>
    </row>
    <row r="31" spans="1:18" s="208" customFormat="1" ht="15" customHeight="1">
      <c r="A31" s="257"/>
      <c r="B31" s="258"/>
      <c r="C31" s="209" t="s">
        <v>8</v>
      </c>
      <c r="D31" s="265"/>
      <c r="E31" s="265"/>
      <c r="F31" s="195">
        <f t="shared" si="16"/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</row>
    <row r="32" spans="1:18" s="208" customFormat="1" ht="15" customHeight="1">
      <c r="A32" s="257"/>
      <c r="B32" s="258"/>
      <c r="C32" s="209" t="s">
        <v>187</v>
      </c>
      <c r="D32" s="265"/>
      <c r="E32" s="265"/>
      <c r="F32" s="195">
        <f t="shared" si="16"/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</row>
    <row r="33" spans="1:18" s="208" customFormat="1" ht="15" customHeight="1">
      <c r="A33" s="257" t="s">
        <v>138</v>
      </c>
      <c r="B33" s="258" t="s">
        <v>284</v>
      </c>
      <c r="C33" s="206" t="s">
        <v>475</v>
      </c>
      <c r="D33" s="265"/>
      <c r="E33" s="265"/>
      <c r="F33" s="194">
        <f t="shared" si="16"/>
        <v>19072951.73745</v>
      </c>
      <c r="G33" s="194">
        <f aca="true" t="shared" si="18" ref="G33:R33">SUM(G34:G37)</f>
        <v>603489.8743</v>
      </c>
      <c r="H33" s="194">
        <f t="shared" si="18"/>
        <v>731796.06941</v>
      </c>
      <c r="I33" s="194">
        <f t="shared" si="18"/>
        <v>800838.02474</v>
      </c>
      <c r="J33" s="194">
        <f t="shared" si="18"/>
        <v>720840</v>
      </c>
      <c r="K33" s="194">
        <f t="shared" si="18"/>
        <v>753277.8</v>
      </c>
      <c r="L33" s="194">
        <f t="shared" si="18"/>
        <v>783408.912</v>
      </c>
      <c r="M33" s="194">
        <f t="shared" si="18"/>
        <v>1987547</v>
      </c>
      <c r="N33" s="194">
        <f t="shared" si="18"/>
        <v>2074949.256</v>
      </c>
      <c r="O33" s="194">
        <f t="shared" si="18"/>
        <v>2201246.617</v>
      </c>
      <c r="P33" s="194">
        <f t="shared" si="18"/>
        <v>2524707.701</v>
      </c>
      <c r="Q33" s="194">
        <f t="shared" si="18"/>
        <v>2815545.424</v>
      </c>
      <c r="R33" s="194">
        <f t="shared" si="18"/>
        <v>3075305.059</v>
      </c>
    </row>
    <row r="34" spans="1:18" s="208" customFormat="1" ht="15" customHeight="1">
      <c r="A34" s="257"/>
      <c r="B34" s="258"/>
      <c r="C34" s="209" t="s">
        <v>6</v>
      </c>
      <c r="D34" s="265"/>
      <c r="E34" s="265"/>
      <c r="F34" s="195">
        <f t="shared" si="16"/>
        <v>21460.6</v>
      </c>
      <c r="G34" s="195">
        <v>21460.6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</row>
    <row r="35" spans="1:18" s="208" customFormat="1" ht="15" customHeight="1">
      <c r="A35" s="257"/>
      <c r="B35" s="258"/>
      <c r="C35" s="209" t="s">
        <v>7</v>
      </c>
      <c r="D35" s="265"/>
      <c r="E35" s="265"/>
      <c r="F35" s="195">
        <f t="shared" si="16"/>
        <v>19051491.13745</v>
      </c>
      <c r="G35" s="195">
        <v>582029.2743</v>
      </c>
      <c r="H35" s="195">
        <v>731796.06941</v>
      </c>
      <c r="I35" s="195">
        <v>800838.02474</v>
      </c>
      <c r="J35" s="195">
        <v>720840</v>
      </c>
      <c r="K35" s="195">
        <v>753277.8</v>
      </c>
      <c r="L35" s="195">
        <v>783408.912</v>
      </c>
      <c r="M35" s="195">
        <v>1987547</v>
      </c>
      <c r="N35" s="195">
        <v>2074949.256</v>
      </c>
      <c r="O35" s="195">
        <v>2201246.617</v>
      </c>
      <c r="P35" s="195">
        <v>2524707.701</v>
      </c>
      <c r="Q35" s="195">
        <v>2815545.424</v>
      </c>
      <c r="R35" s="195">
        <v>3075305.059</v>
      </c>
    </row>
    <row r="36" spans="1:18" s="208" customFormat="1" ht="15" customHeight="1">
      <c r="A36" s="257"/>
      <c r="B36" s="258"/>
      <c r="C36" s="209" t="s">
        <v>8</v>
      </c>
      <c r="D36" s="265"/>
      <c r="E36" s="265"/>
      <c r="F36" s="195">
        <f t="shared" si="16"/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</row>
    <row r="37" spans="1:18" s="208" customFormat="1" ht="15" customHeight="1">
      <c r="A37" s="257"/>
      <c r="B37" s="258"/>
      <c r="C37" s="209" t="s">
        <v>187</v>
      </c>
      <c r="D37" s="265"/>
      <c r="E37" s="265"/>
      <c r="F37" s="195">
        <f t="shared" si="16"/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</row>
    <row r="38" spans="1:18" s="208" customFormat="1" ht="15" customHeight="1">
      <c r="A38" s="264" t="s">
        <v>23</v>
      </c>
      <c r="B38" s="262" t="s">
        <v>458</v>
      </c>
      <c r="C38" s="206" t="s">
        <v>475</v>
      </c>
      <c r="D38" s="263"/>
      <c r="E38" s="263"/>
      <c r="F38" s="194">
        <f t="shared" si="0"/>
        <v>40246571.31673</v>
      </c>
      <c r="G38" s="194">
        <f>SUM(G39:G42)</f>
        <v>1425708.0762</v>
      </c>
      <c r="H38" s="194">
        <f aca="true" t="shared" si="19" ref="H38:R38">SUM(H39:H42)</f>
        <v>2007531.6504</v>
      </c>
      <c r="I38" s="194">
        <f t="shared" si="19"/>
        <v>3923931.67613</v>
      </c>
      <c r="J38" s="194">
        <f t="shared" si="19"/>
        <v>279399.914</v>
      </c>
      <c r="K38" s="194">
        <f t="shared" si="19"/>
        <v>0</v>
      </c>
      <c r="L38" s="194">
        <f t="shared" si="19"/>
        <v>0</v>
      </c>
      <c r="M38" s="194">
        <f t="shared" si="19"/>
        <v>6200000</v>
      </c>
      <c r="N38" s="194">
        <f t="shared" si="19"/>
        <v>7600000</v>
      </c>
      <c r="O38" s="194">
        <f t="shared" si="19"/>
        <v>9510000</v>
      </c>
      <c r="P38" s="194">
        <f t="shared" si="19"/>
        <v>4750000</v>
      </c>
      <c r="Q38" s="194">
        <f t="shared" si="19"/>
        <v>3500000</v>
      </c>
      <c r="R38" s="194">
        <f t="shared" si="19"/>
        <v>1050000</v>
      </c>
    </row>
    <row r="39" spans="1:18" s="208" customFormat="1" ht="15" customHeight="1">
      <c r="A39" s="264"/>
      <c r="B39" s="262"/>
      <c r="C39" s="206" t="s">
        <v>6</v>
      </c>
      <c r="D39" s="263"/>
      <c r="E39" s="263"/>
      <c r="F39" s="194">
        <f t="shared" si="0"/>
        <v>35954776.47873</v>
      </c>
      <c r="G39" s="194">
        <f>G44+G124</f>
        <v>1268243.0762</v>
      </c>
      <c r="H39" s="194">
        <f aca="true" t="shared" si="20" ref="H39:R42">H44+H124</f>
        <v>1860767.7944</v>
      </c>
      <c r="I39" s="194">
        <f t="shared" si="20"/>
        <v>3476765.60813</v>
      </c>
      <c r="J39" s="194">
        <f t="shared" si="20"/>
        <v>0</v>
      </c>
      <c r="K39" s="194">
        <f t="shared" si="20"/>
        <v>0</v>
      </c>
      <c r="L39" s="194">
        <f t="shared" si="20"/>
        <v>0</v>
      </c>
      <c r="M39" s="194">
        <f t="shared" si="20"/>
        <v>5580000</v>
      </c>
      <c r="N39" s="194">
        <f t="shared" si="20"/>
        <v>6840000</v>
      </c>
      <c r="O39" s="194">
        <f t="shared" si="20"/>
        <v>8559000</v>
      </c>
      <c r="P39" s="194">
        <f t="shared" si="20"/>
        <v>4275000</v>
      </c>
      <c r="Q39" s="194">
        <f t="shared" si="20"/>
        <v>3150000</v>
      </c>
      <c r="R39" s="194">
        <f t="shared" si="20"/>
        <v>945000</v>
      </c>
    </row>
    <row r="40" spans="1:18" s="208" customFormat="1" ht="15" customHeight="1">
      <c r="A40" s="264"/>
      <c r="B40" s="262"/>
      <c r="C40" s="206" t="s">
        <v>7</v>
      </c>
      <c r="D40" s="263"/>
      <c r="E40" s="263"/>
      <c r="F40" s="194">
        <f t="shared" si="0"/>
        <v>4291794.838</v>
      </c>
      <c r="G40" s="194">
        <f>G45+G125</f>
        <v>157465</v>
      </c>
      <c r="H40" s="194">
        <f t="shared" si="20"/>
        <v>146763.856</v>
      </c>
      <c r="I40" s="194">
        <f t="shared" si="20"/>
        <v>447166.068</v>
      </c>
      <c r="J40" s="194">
        <f t="shared" si="20"/>
        <v>279399.914</v>
      </c>
      <c r="K40" s="194">
        <f t="shared" si="20"/>
        <v>0</v>
      </c>
      <c r="L40" s="194">
        <f t="shared" si="20"/>
        <v>0</v>
      </c>
      <c r="M40" s="194">
        <f t="shared" si="20"/>
        <v>620000</v>
      </c>
      <c r="N40" s="194">
        <f t="shared" si="20"/>
        <v>760000</v>
      </c>
      <c r="O40" s="194">
        <f t="shared" si="20"/>
        <v>951000</v>
      </c>
      <c r="P40" s="194">
        <f t="shared" si="20"/>
        <v>475000</v>
      </c>
      <c r="Q40" s="194">
        <f t="shared" si="20"/>
        <v>350000</v>
      </c>
      <c r="R40" s="194">
        <f t="shared" si="20"/>
        <v>105000</v>
      </c>
    </row>
    <row r="41" spans="1:18" s="208" customFormat="1" ht="15" customHeight="1">
      <c r="A41" s="264"/>
      <c r="B41" s="262"/>
      <c r="C41" s="206" t="s">
        <v>8</v>
      </c>
      <c r="D41" s="263"/>
      <c r="E41" s="263"/>
      <c r="F41" s="194">
        <f t="shared" si="0"/>
        <v>0</v>
      </c>
      <c r="G41" s="194">
        <f>G46+G126</f>
        <v>0</v>
      </c>
      <c r="H41" s="194">
        <f t="shared" si="20"/>
        <v>0</v>
      </c>
      <c r="I41" s="194">
        <f t="shared" si="20"/>
        <v>0</v>
      </c>
      <c r="J41" s="194">
        <f t="shared" si="20"/>
        <v>0</v>
      </c>
      <c r="K41" s="194">
        <f t="shared" si="20"/>
        <v>0</v>
      </c>
      <c r="L41" s="194">
        <f t="shared" si="20"/>
        <v>0</v>
      </c>
      <c r="M41" s="194">
        <f t="shared" si="20"/>
        <v>0</v>
      </c>
      <c r="N41" s="194">
        <f t="shared" si="20"/>
        <v>0</v>
      </c>
      <c r="O41" s="194">
        <f t="shared" si="20"/>
        <v>0</v>
      </c>
      <c r="P41" s="194">
        <f t="shared" si="20"/>
        <v>0</v>
      </c>
      <c r="Q41" s="194">
        <f t="shared" si="20"/>
        <v>0</v>
      </c>
      <c r="R41" s="194">
        <f t="shared" si="20"/>
        <v>0</v>
      </c>
    </row>
    <row r="42" spans="1:18" s="208" customFormat="1" ht="15" customHeight="1">
      <c r="A42" s="264"/>
      <c r="B42" s="262"/>
      <c r="C42" s="206" t="s">
        <v>187</v>
      </c>
      <c r="D42" s="263"/>
      <c r="E42" s="263"/>
      <c r="F42" s="194">
        <f t="shared" si="0"/>
        <v>0</v>
      </c>
      <c r="G42" s="194">
        <f>G47+G127</f>
        <v>0</v>
      </c>
      <c r="H42" s="194">
        <f t="shared" si="20"/>
        <v>0</v>
      </c>
      <c r="I42" s="194">
        <f t="shared" si="20"/>
        <v>0</v>
      </c>
      <c r="J42" s="194">
        <f t="shared" si="20"/>
        <v>0</v>
      </c>
      <c r="K42" s="194">
        <f t="shared" si="20"/>
        <v>0</v>
      </c>
      <c r="L42" s="194">
        <f t="shared" si="20"/>
        <v>0</v>
      </c>
      <c r="M42" s="194">
        <f t="shared" si="20"/>
        <v>0</v>
      </c>
      <c r="N42" s="194">
        <f t="shared" si="20"/>
        <v>0</v>
      </c>
      <c r="O42" s="194">
        <f t="shared" si="20"/>
        <v>0</v>
      </c>
      <c r="P42" s="194">
        <f t="shared" si="20"/>
        <v>0</v>
      </c>
      <c r="Q42" s="194">
        <f t="shared" si="20"/>
        <v>0</v>
      </c>
      <c r="R42" s="194">
        <f t="shared" si="20"/>
        <v>0</v>
      </c>
    </row>
    <row r="43" spans="1:18" s="207" customFormat="1" ht="15" customHeight="1">
      <c r="A43" s="266" t="s">
        <v>24</v>
      </c>
      <c r="B43" s="262" t="s">
        <v>204</v>
      </c>
      <c r="C43" s="206" t="s">
        <v>475</v>
      </c>
      <c r="D43" s="263"/>
      <c r="E43" s="263"/>
      <c r="F43" s="194">
        <f t="shared" si="0"/>
        <v>17415726.05172</v>
      </c>
      <c r="G43" s="194">
        <f>SUM(G44:G47)</f>
        <v>1072200.4584</v>
      </c>
      <c r="H43" s="194">
        <f aca="true" t="shared" si="21" ref="H43:R43">SUM(H44:H47)</f>
        <v>1659150.6614</v>
      </c>
      <c r="I43" s="194">
        <f t="shared" si="21"/>
        <v>3432178.91792</v>
      </c>
      <c r="J43" s="194">
        <f t="shared" si="21"/>
        <v>242196.014</v>
      </c>
      <c r="K43" s="194">
        <f t="shared" si="21"/>
        <v>0</v>
      </c>
      <c r="L43" s="194">
        <f t="shared" si="21"/>
        <v>0</v>
      </c>
      <c r="M43" s="194">
        <f t="shared" si="21"/>
        <v>3100000</v>
      </c>
      <c r="N43" s="194">
        <f t="shared" si="21"/>
        <v>3800000</v>
      </c>
      <c r="O43" s="194">
        <f t="shared" si="21"/>
        <v>3810000</v>
      </c>
      <c r="P43" s="194">
        <f t="shared" si="21"/>
        <v>300000</v>
      </c>
      <c r="Q43" s="194">
        <f t="shared" si="21"/>
        <v>0</v>
      </c>
      <c r="R43" s="194">
        <f t="shared" si="21"/>
        <v>0</v>
      </c>
    </row>
    <row r="44" spans="1:18" s="207" customFormat="1" ht="15" customHeight="1">
      <c r="A44" s="266"/>
      <c r="B44" s="262"/>
      <c r="C44" s="211" t="s">
        <v>6</v>
      </c>
      <c r="D44" s="263"/>
      <c r="E44" s="263"/>
      <c r="F44" s="212">
        <f t="shared" si="0"/>
        <v>15418216.16672</v>
      </c>
      <c r="G44" s="212">
        <f>G49+G54+G59+G64+G69+G74+G79+G84+G89+G94+G99+G104+G109+G114+G119</f>
        <v>956307.4864</v>
      </c>
      <c r="H44" s="212">
        <f aca="true" t="shared" si="22" ref="H44:R44">H49+H54+H59+H64+H69+H74+H79+H84+H89+H94+H99+H104+H109+H114+H119</f>
        <v>1542836.8054</v>
      </c>
      <c r="I44" s="212">
        <f t="shared" si="22"/>
        <v>3010071.87492</v>
      </c>
      <c r="J44" s="212">
        <f t="shared" si="22"/>
        <v>0</v>
      </c>
      <c r="K44" s="212">
        <f t="shared" si="22"/>
        <v>0</v>
      </c>
      <c r="L44" s="212">
        <f t="shared" si="22"/>
        <v>0</v>
      </c>
      <c r="M44" s="212">
        <f t="shared" si="22"/>
        <v>2790000</v>
      </c>
      <c r="N44" s="212">
        <f t="shared" si="22"/>
        <v>3420000</v>
      </c>
      <c r="O44" s="212">
        <f t="shared" si="22"/>
        <v>3429000</v>
      </c>
      <c r="P44" s="212">
        <f t="shared" si="22"/>
        <v>270000</v>
      </c>
      <c r="Q44" s="212">
        <f t="shared" si="22"/>
        <v>0</v>
      </c>
      <c r="R44" s="212">
        <f t="shared" si="22"/>
        <v>0</v>
      </c>
    </row>
    <row r="45" spans="1:18" s="207" customFormat="1" ht="15" customHeight="1">
      <c r="A45" s="266"/>
      <c r="B45" s="262"/>
      <c r="C45" s="211" t="s">
        <v>7</v>
      </c>
      <c r="D45" s="263"/>
      <c r="E45" s="263"/>
      <c r="F45" s="212">
        <f t="shared" si="0"/>
        <v>1997509.885</v>
      </c>
      <c r="G45" s="212">
        <f aca="true" t="shared" si="23" ref="G45:R47">G50+G55+G60+G65+G70+G75+G80+G85+G90+G95+G100+G105+G110+G115+G120</f>
        <v>115892.972</v>
      </c>
      <c r="H45" s="212">
        <f t="shared" si="23"/>
        <v>116313.856</v>
      </c>
      <c r="I45" s="212">
        <f t="shared" si="23"/>
        <v>422107.043</v>
      </c>
      <c r="J45" s="212">
        <f t="shared" si="23"/>
        <v>242196.014</v>
      </c>
      <c r="K45" s="212">
        <f t="shared" si="23"/>
        <v>0</v>
      </c>
      <c r="L45" s="212">
        <f t="shared" si="23"/>
        <v>0</v>
      </c>
      <c r="M45" s="212">
        <f t="shared" si="23"/>
        <v>310000</v>
      </c>
      <c r="N45" s="212">
        <f t="shared" si="23"/>
        <v>380000</v>
      </c>
      <c r="O45" s="212">
        <f t="shared" si="23"/>
        <v>381000</v>
      </c>
      <c r="P45" s="212">
        <f t="shared" si="23"/>
        <v>30000</v>
      </c>
      <c r="Q45" s="212">
        <f t="shared" si="23"/>
        <v>0</v>
      </c>
      <c r="R45" s="212">
        <f t="shared" si="23"/>
        <v>0</v>
      </c>
    </row>
    <row r="46" spans="1:18" s="207" customFormat="1" ht="15" customHeight="1">
      <c r="A46" s="266"/>
      <c r="B46" s="262"/>
      <c r="C46" s="211" t="s">
        <v>8</v>
      </c>
      <c r="D46" s="263"/>
      <c r="E46" s="263"/>
      <c r="F46" s="212">
        <f t="shared" si="0"/>
        <v>0</v>
      </c>
      <c r="G46" s="212">
        <f t="shared" si="23"/>
        <v>0</v>
      </c>
      <c r="H46" s="212">
        <f t="shared" si="23"/>
        <v>0</v>
      </c>
      <c r="I46" s="212">
        <f t="shared" si="23"/>
        <v>0</v>
      </c>
      <c r="J46" s="212">
        <f t="shared" si="23"/>
        <v>0</v>
      </c>
      <c r="K46" s="212">
        <f t="shared" si="23"/>
        <v>0</v>
      </c>
      <c r="L46" s="212">
        <f t="shared" si="23"/>
        <v>0</v>
      </c>
      <c r="M46" s="212">
        <f t="shared" si="23"/>
        <v>0</v>
      </c>
      <c r="N46" s="212">
        <f t="shared" si="23"/>
        <v>0</v>
      </c>
      <c r="O46" s="212">
        <f t="shared" si="23"/>
        <v>0</v>
      </c>
      <c r="P46" s="212">
        <f t="shared" si="23"/>
        <v>0</v>
      </c>
      <c r="Q46" s="212">
        <f t="shared" si="23"/>
        <v>0</v>
      </c>
      <c r="R46" s="212">
        <f t="shared" si="23"/>
        <v>0</v>
      </c>
    </row>
    <row r="47" spans="1:18" s="207" customFormat="1" ht="15" customHeight="1">
      <c r="A47" s="266"/>
      <c r="B47" s="262"/>
      <c r="C47" s="211" t="s">
        <v>187</v>
      </c>
      <c r="D47" s="263"/>
      <c r="E47" s="263"/>
      <c r="F47" s="212">
        <f t="shared" si="0"/>
        <v>0</v>
      </c>
      <c r="G47" s="212">
        <f t="shared" si="23"/>
        <v>0</v>
      </c>
      <c r="H47" s="212">
        <f t="shared" si="23"/>
        <v>0</v>
      </c>
      <c r="I47" s="212">
        <f t="shared" si="23"/>
        <v>0</v>
      </c>
      <c r="J47" s="212">
        <f t="shared" si="23"/>
        <v>0</v>
      </c>
      <c r="K47" s="212">
        <f t="shared" si="23"/>
        <v>0</v>
      </c>
      <c r="L47" s="212">
        <f t="shared" si="23"/>
        <v>0</v>
      </c>
      <c r="M47" s="212">
        <f t="shared" si="23"/>
        <v>0</v>
      </c>
      <c r="N47" s="212">
        <f t="shared" si="23"/>
        <v>0</v>
      </c>
      <c r="O47" s="212">
        <f t="shared" si="23"/>
        <v>0</v>
      </c>
      <c r="P47" s="212">
        <f t="shared" si="23"/>
        <v>0</v>
      </c>
      <c r="Q47" s="212">
        <f t="shared" si="23"/>
        <v>0</v>
      </c>
      <c r="R47" s="212">
        <f t="shared" si="23"/>
        <v>0</v>
      </c>
    </row>
    <row r="48" spans="1:18" s="207" customFormat="1" ht="15" customHeight="1">
      <c r="A48" s="257" t="s">
        <v>212</v>
      </c>
      <c r="B48" s="258" t="s">
        <v>199</v>
      </c>
      <c r="C48" s="206" t="s">
        <v>475</v>
      </c>
      <c r="D48" s="263"/>
      <c r="E48" s="263"/>
      <c r="F48" s="194">
        <f>SUM(G48:R48)</f>
        <v>535374.62365</v>
      </c>
      <c r="G48" s="194">
        <f aca="true" t="shared" si="24" ref="G48:R48">SUM(G49:G52)</f>
        <v>423324.7274</v>
      </c>
      <c r="H48" s="194">
        <f t="shared" si="24"/>
        <v>112049.89625</v>
      </c>
      <c r="I48" s="194">
        <f t="shared" si="24"/>
        <v>0</v>
      </c>
      <c r="J48" s="194">
        <f t="shared" si="24"/>
        <v>0</v>
      </c>
      <c r="K48" s="194">
        <f t="shared" si="24"/>
        <v>0</v>
      </c>
      <c r="L48" s="194">
        <f t="shared" si="24"/>
        <v>0</v>
      </c>
      <c r="M48" s="194">
        <f t="shared" si="24"/>
        <v>0</v>
      </c>
      <c r="N48" s="194">
        <f t="shared" si="24"/>
        <v>0</v>
      </c>
      <c r="O48" s="194">
        <f t="shared" si="24"/>
        <v>0</v>
      </c>
      <c r="P48" s="194">
        <f t="shared" si="24"/>
        <v>0</v>
      </c>
      <c r="Q48" s="194">
        <f t="shared" si="24"/>
        <v>0</v>
      </c>
      <c r="R48" s="194">
        <f t="shared" si="24"/>
        <v>0</v>
      </c>
    </row>
    <row r="49" spans="1:18" s="210" customFormat="1" ht="15" customHeight="1">
      <c r="A49" s="257"/>
      <c r="B49" s="258"/>
      <c r="C49" s="209" t="s">
        <v>6</v>
      </c>
      <c r="D49" s="263"/>
      <c r="E49" s="263"/>
      <c r="F49" s="195">
        <f>SUM(G49:R49)</f>
        <v>503795.38265</v>
      </c>
      <c r="G49" s="195">
        <f>231576+160169.4864</f>
        <v>391745.4864</v>
      </c>
      <c r="H49" s="195">
        <v>112049.89625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5">
        <v>0</v>
      </c>
      <c r="R49" s="195">
        <v>0</v>
      </c>
    </row>
    <row r="50" spans="1:18" s="210" customFormat="1" ht="15" customHeight="1">
      <c r="A50" s="257"/>
      <c r="B50" s="258"/>
      <c r="C50" s="209" t="s">
        <v>7</v>
      </c>
      <c r="D50" s="263"/>
      <c r="E50" s="263"/>
      <c r="F50" s="195">
        <f aca="true" t="shared" si="25" ref="F50:F82">SUM(G50:R50)</f>
        <v>31579.241</v>
      </c>
      <c r="G50" s="195">
        <f>28255.24+3324.001</f>
        <v>31579.241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5">
        <v>0</v>
      </c>
    </row>
    <row r="51" spans="1:18" s="210" customFormat="1" ht="15" customHeight="1">
      <c r="A51" s="257"/>
      <c r="B51" s="258"/>
      <c r="C51" s="209" t="s">
        <v>8</v>
      </c>
      <c r="D51" s="263"/>
      <c r="E51" s="263"/>
      <c r="F51" s="195">
        <f t="shared" si="25"/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</row>
    <row r="52" spans="1:18" s="210" customFormat="1" ht="15" customHeight="1">
      <c r="A52" s="257"/>
      <c r="B52" s="258"/>
      <c r="C52" s="209" t="s">
        <v>187</v>
      </c>
      <c r="D52" s="263"/>
      <c r="E52" s="263"/>
      <c r="F52" s="195">
        <f t="shared" si="25"/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195">
        <v>0</v>
      </c>
    </row>
    <row r="53" spans="1:18" s="207" customFormat="1" ht="15" customHeight="1">
      <c r="A53" s="257" t="s">
        <v>213</v>
      </c>
      <c r="B53" s="258" t="s">
        <v>74</v>
      </c>
      <c r="C53" s="206" t="s">
        <v>475</v>
      </c>
      <c r="D53" s="263"/>
      <c r="E53" s="263"/>
      <c r="F53" s="194">
        <f t="shared" si="25"/>
        <v>516711.77162</v>
      </c>
      <c r="G53" s="194">
        <f aca="true" t="shared" si="26" ref="G53:R53">SUM(G54:G57)</f>
        <v>0</v>
      </c>
      <c r="H53" s="194">
        <f t="shared" si="26"/>
        <v>304552.311</v>
      </c>
      <c r="I53" s="194">
        <f t="shared" si="26"/>
        <v>212159.46062</v>
      </c>
      <c r="J53" s="194">
        <f t="shared" si="26"/>
        <v>0</v>
      </c>
      <c r="K53" s="194">
        <f t="shared" si="26"/>
        <v>0</v>
      </c>
      <c r="L53" s="194">
        <f t="shared" si="26"/>
        <v>0</v>
      </c>
      <c r="M53" s="194">
        <f t="shared" si="26"/>
        <v>0</v>
      </c>
      <c r="N53" s="194">
        <f t="shared" si="26"/>
        <v>0</v>
      </c>
      <c r="O53" s="194">
        <f t="shared" si="26"/>
        <v>0</v>
      </c>
      <c r="P53" s="194">
        <f t="shared" si="26"/>
        <v>0</v>
      </c>
      <c r="Q53" s="194">
        <f t="shared" si="26"/>
        <v>0</v>
      </c>
      <c r="R53" s="194">
        <f t="shared" si="26"/>
        <v>0</v>
      </c>
    </row>
    <row r="54" spans="1:18" s="210" customFormat="1" ht="15" customHeight="1">
      <c r="A54" s="257"/>
      <c r="B54" s="258"/>
      <c r="C54" s="209" t="s">
        <v>6</v>
      </c>
      <c r="D54" s="263"/>
      <c r="E54" s="263"/>
      <c r="F54" s="195">
        <f t="shared" si="25"/>
        <v>468217.69062</v>
      </c>
      <c r="G54" s="195">
        <v>0</v>
      </c>
      <c r="H54" s="195">
        <v>277600</v>
      </c>
      <c r="I54" s="195">
        <v>190617.69062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</row>
    <row r="55" spans="1:18" s="210" customFormat="1" ht="15" customHeight="1">
      <c r="A55" s="257"/>
      <c r="B55" s="258"/>
      <c r="C55" s="209" t="s">
        <v>7</v>
      </c>
      <c r="D55" s="263"/>
      <c r="E55" s="263"/>
      <c r="F55" s="195">
        <f t="shared" si="25"/>
        <v>48494.081</v>
      </c>
      <c r="G55" s="195">
        <v>0</v>
      </c>
      <c r="H55" s="195">
        <v>26952.311</v>
      </c>
      <c r="I55" s="195">
        <v>21541.77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</row>
    <row r="56" spans="1:18" s="210" customFormat="1" ht="15" customHeight="1">
      <c r="A56" s="257"/>
      <c r="B56" s="258"/>
      <c r="C56" s="209" t="s">
        <v>8</v>
      </c>
      <c r="D56" s="263"/>
      <c r="E56" s="263"/>
      <c r="F56" s="195">
        <f t="shared" si="25"/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</row>
    <row r="57" spans="1:18" s="210" customFormat="1" ht="15" customHeight="1">
      <c r="A57" s="257"/>
      <c r="B57" s="258"/>
      <c r="C57" s="209" t="s">
        <v>187</v>
      </c>
      <c r="D57" s="263"/>
      <c r="E57" s="263"/>
      <c r="F57" s="195">
        <f t="shared" si="25"/>
        <v>0</v>
      </c>
      <c r="G57" s="195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</row>
    <row r="58" spans="1:18" s="207" customFormat="1" ht="15" customHeight="1">
      <c r="A58" s="257" t="s">
        <v>214</v>
      </c>
      <c r="B58" s="258" t="s">
        <v>89</v>
      </c>
      <c r="C58" s="206" t="s">
        <v>475</v>
      </c>
      <c r="D58" s="263"/>
      <c r="E58" s="263"/>
      <c r="F58" s="194">
        <f t="shared" si="25"/>
        <v>2600000</v>
      </c>
      <c r="G58" s="194">
        <f aca="true" t="shared" si="27" ref="G58:R58">SUM(G59:G62)</f>
        <v>0</v>
      </c>
      <c r="H58" s="194">
        <f t="shared" si="27"/>
        <v>0</v>
      </c>
      <c r="I58" s="194">
        <f t="shared" si="27"/>
        <v>0</v>
      </c>
      <c r="J58" s="194">
        <f t="shared" si="27"/>
        <v>0</v>
      </c>
      <c r="K58" s="194">
        <f t="shared" si="27"/>
        <v>0</v>
      </c>
      <c r="L58" s="194">
        <f t="shared" si="27"/>
        <v>0</v>
      </c>
      <c r="M58" s="194">
        <f t="shared" si="27"/>
        <v>800000</v>
      </c>
      <c r="N58" s="194">
        <f t="shared" si="27"/>
        <v>900000</v>
      </c>
      <c r="O58" s="194">
        <f t="shared" si="27"/>
        <v>900000</v>
      </c>
      <c r="P58" s="194">
        <f t="shared" si="27"/>
        <v>0</v>
      </c>
      <c r="Q58" s="194">
        <f t="shared" si="27"/>
        <v>0</v>
      </c>
      <c r="R58" s="194">
        <f t="shared" si="27"/>
        <v>0</v>
      </c>
    </row>
    <row r="59" spans="1:18" s="210" customFormat="1" ht="15" customHeight="1">
      <c r="A59" s="257"/>
      <c r="B59" s="258"/>
      <c r="C59" s="209" t="s">
        <v>6</v>
      </c>
      <c r="D59" s="263"/>
      <c r="E59" s="263"/>
      <c r="F59" s="195">
        <f t="shared" si="25"/>
        <v>2340000</v>
      </c>
      <c r="G59" s="195">
        <v>0</v>
      </c>
      <c r="H59" s="195">
        <v>0</v>
      </c>
      <c r="I59" s="195">
        <v>0</v>
      </c>
      <c r="J59" s="195">
        <v>0</v>
      </c>
      <c r="K59" s="195">
        <v>0</v>
      </c>
      <c r="L59" s="195">
        <v>0</v>
      </c>
      <c r="M59" s="195">
        <v>720000</v>
      </c>
      <c r="N59" s="195">
        <v>810000</v>
      </c>
      <c r="O59" s="195">
        <v>810000</v>
      </c>
      <c r="P59" s="195">
        <v>0</v>
      </c>
      <c r="Q59" s="195">
        <v>0</v>
      </c>
      <c r="R59" s="195">
        <v>0</v>
      </c>
    </row>
    <row r="60" spans="1:18" s="210" customFormat="1" ht="15" customHeight="1">
      <c r="A60" s="257"/>
      <c r="B60" s="258"/>
      <c r="C60" s="209" t="s">
        <v>7</v>
      </c>
      <c r="D60" s="263"/>
      <c r="E60" s="263"/>
      <c r="F60" s="195">
        <f t="shared" si="25"/>
        <v>260000</v>
      </c>
      <c r="G60" s="195">
        <v>0</v>
      </c>
      <c r="H60" s="195">
        <v>0</v>
      </c>
      <c r="I60" s="195">
        <v>0</v>
      </c>
      <c r="J60" s="195">
        <v>0</v>
      </c>
      <c r="K60" s="195">
        <v>0</v>
      </c>
      <c r="L60" s="195">
        <v>0</v>
      </c>
      <c r="M60" s="195">
        <v>80000</v>
      </c>
      <c r="N60" s="195">
        <v>90000</v>
      </c>
      <c r="O60" s="195">
        <v>90000</v>
      </c>
      <c r="P60" s="195">
        <v>0</v>
      </c>
      <c r="Q60" s="195">
        <v>0</v>
      </c>
      <c r="R60" s="195">
        <v>0</v>
      </c>
    </row>
    <row r="61" spans="1:18" s="210" customFormat="1" ht="15" customHeight="1">
      <c r="A61" s="257"/>
      <c r="B61" s="258"/>
      <c r="C61" s="209" t="s">
        <v>8</v>
      </c>
      <c r="D61" s="263"/>
      <c r="E61" s="263"/>
      <c r="F61" s="195">
        <f t="shared" si="25"/>
        <v>0</v>
      </c>
      <c r="G61" s="195">
        <v>0</v>
      </c>
      <c r="H61" s="195">
        <v>0</v>
      </c>
      <c r="I61" s="195">
        <v>0</v>
      </c>
      <c r="J61" s="195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</row>
    <row r="62" spans="1:18" s="210" customFormat="1" ht="15" customHeight="1">
      <c r="A62" s="257"/>
      <c r="B62" s="258"/>
      <c r="C62" s="209" t="s">
        <v>187</v>
      </c>
      <c r="D62" s="263"/>
      <c r="E62" s="263"/>
      <c r="F62" s="195">
        <f t="shared" si="25"/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</row>
    <row r="63" spans="1:18" s="207" customFormat="1" ht="15" customHeight="1">
      <c r="A63" s="257" t="s">
        <v>215</v>
      </c>
      <c r="B63" s="258" t="s">
        <v>267</v>
      </c>
      <c r="C63" s="206" t="s">
        <v>475</v>
      </c>
      <c r="D63" s="263"/>
      <c r="E63" s="263"/>
      <c r="F63" s="194">
        <f t="shared" si="25"/>
        <v>1860457.303</v>
      </c>
      <c r="G63" s="194">
        <f aca="true" t="shared" si="28" ref="G63:R63">SUM(G64:G67)</f>
        <v>0</v>
      </c>
      <c r="H63" s="194">
        <f t="shared" si="28"/>
        <v>592565.169</v>
      </c>
      <c r="I63" s="194">
        <f t="shared" si="28"/>
        <v>1267892.134</v>
      </c>
      <c r="J63" s="194">
        <f t="shared" si="28"/>
        <v>0</v>
      </c>
      <c r="K63" s="194">
        <f t="shared" si="28"/>
        <v>0</v>
      </c>
      <c r="L63" s="194">
        <f t="shared" si="28"/>
        <v>0</v>
      </c>
      <c r="M63" s="194">
        <f t="shared" si="28"/>
        <v>0</v>
      </c>
      <c r="N63" s="194">
        <f t="shared" si="28"/>
        <v>0</v>
      </c>
      <c r="O63" s="194">
        <f t="shared" si="28"/>
        <v>0</v>
      </c>
      <c r="P63" s="194">
        <f t="shared" si="28"/>
        <v>0</v>
      </c>
      <c r="Q63" s="194">
        <f t="shared" si="28"/>
        <v>0</v>
      </c>
      <c r="R63" s="194">
        <f t="shared" si="28"/>
        <v>0</v>
      </c>
    </row>
    <row r="64" spans="1:18" s="210" customFormat="1" ht="15" customHeight="1">
      <c r="A64" s="257"/>
      <c r="B64" s="258"/>
      <c r="C64" s="209" t="s">
        <v>6</v>
      </c>
      <c r="D64" s="263"/>
      <c r="E64" s="263"/>
      <c r="F64" s="195">
        <f t="shared" si="25"/>
        <v>1732584.905</v>
      </c>
      <c r="G64" s="195">
        <v>0</v>
      </c>
      <c r="H64" s="195">
        <v>540214.669</v>
      </c>
      <c r="I64" s="195">
        <v>1192370.236</v>
      </c>
      <c r="J64" s="195">
        <v>0</v>
      </c>
      <c r="K64" s="195">
        <v>0</v>
      </c>
      <c r="L64" s="195">
        <v>0</v>
      </c>
      <c r="M64" s="195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</row>
    <row r="65" spans="1:18" s="210" customFormat="1" ht="15" customHeight="1">
      <c r="A65" s="257"/>
      <c r="B65" s="258"/>
      <c r="C65" s="209" t="s">
        <v>7</v>
      </c>
      <c r="D65" s="263"/>
      <c r="E65" s="263"/>
      <c r="F65" s="195">
        <f t="shared" si="25"/>
        <v>127872.398</v>
      </c>
      <c r="G65" s="195">
        <v>0</v>
      </c>
      <c r="H65" s="195">
        <v>52350.5</v>
      </c>
      <c r="I65" s="195">
        <v>75521.898</v>
      </c>
      <c r="J65" s="195">
        <v>0</v>
      </c>
      <c r="K65" s="195">
        <v>0</v>
      </c>
      <c r="L65" s="195">
        <v>0</v>
      </c>
      <c r="M65" s="195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</row>
    <row r="66" spans="1:18" s="210" customFormat="1" ht="15" customHeight="1">
      <c r="A66" s="257"/>
      <c r="B66" s="258"/>
      <c r="C66" s="209" t="s">
        <v>8</v>
      </c>
      <c r="D66" s="263"/>
      <c r="E66" s="263"/>
      <c r="F66" s="195">
        <f t="shared" si="25"/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95">
        <v>0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</row>
    <row r="67" spans="1:18" s="210" customFormat="1" ht="15" customHeight="1">
      <c r="A67" s="257"/>
      <c r="B67" s="258"/>
      <c r="C67" s="209" t="s">
        <v>187</v>
      </c>
      <c r="D67" s="263"/>
      <c r="E67" s="263"/>
      <c r="F67" s="195">
        <f t="shared" si="25"/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195">
        <v>0</v>
      </c>
      <c r="Q67" s="195">
        <v>0</v>
      </c>
      <c r="R67" s="195">
        <v>0</v>
      </c>
    </row>
    <row r="68" spans="1:18" s="207" customFormat="1" ht="15" customHeight="1">
      <c r="A68" s="257" t="s">
        <v>216</v>
      </c>
      <c r="B68" s="258" t="s">
        <v>75</v>
      </c>
      <c r="C68" s="206" t="s">
        <v>475</v>
      </c>
      <c r="D68" s="263"/>
      <c r="E68" s="263"/>
      <c r="F68" s="194">
        <f t="shared" si="25"/>
        <v>1346557.2873</v>
      </c>
      <c r="G68" s="194">
        <f aca="true" t="shared" si="29" ref="G68:R68">SUM(G69:G72)</f>
        <v>0</v>
      </c>
      <c r="H68" s="194">
        <f t="shared" si="29"/>
        <v>169185.596</v>
      </c>
      <c r="I68" s="194">
        <f t="shared" si="29"/>
        <v>1085475.5913</v>
      </c>
      <c r="J68" s="194">
        <f t="shared" si="29"/>
        <v>91896.1</v>
      </c>
      <c r="K68" s="194">
        <f t="shared" si="29"/>
        <v>0</v>
      </c>
      <c r="L68" s="194">
        <f t="shared" si="29"/>
        <v>0</v>
      </c>
      <c r="M68" s="194">
        <f t="shared" si="29"/>
        <v>0</v>
      </c>
      <c r="N68" s="194">
        <f t="shared" si="29"/>
        <v>0</v>
      </c>
      <c r="O68" s="194">
        <f t="shared" si="29"/>
        <v>0</v>
      </c>
      <c r="P68" s="194">
        <f t="shared" si="29"/>
        <v>0</v>
      </c>
      <c r="Q68" s="194">
        <f t="shared" si="29"/>
        <v>0</v>
      </c>
      <c r="R68" s="194">
        <f t="shared" si="29"/>
        <v>0</v>
      </c>
    </row>
    <row r="69" spans="1:18" s="210" customFormat="1" ht="15" customHeight="1">
      <c r="A69" s="257"/>
      <c r="B69" s="258"/>
      <c r="C69" s="209" t="s">
        <v>6</v>
      </c>
      <c r="D69" s="263"/>
      <c r="E69" s="263"/>
      <c r="F69" s="195">
        <f t="shared" si="25"/>
        <v>1132470.9053</v>
      </c>
      <c r="G69" s="195">
        <v>0</v>
      </c>
      <c r="H69" s="195">
        <v>156785.661</v>
      </c>
      <c r="I69" s="195">
        <v>975685.2443</v>
      </c>
      <c r="J69" s="195">
        <v>0</v>
      </c>
      <c r="K69" s="195">
        <v>0</v>
      </c>
      <c r="L69" s="195">
        <v>0</v>
      </c>
      <c r="M69" s="195">
        <v>0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</row>
    <row r="70" spans="1:18" s="210" customFormat="1" ht="15" customHeight="1">
      <c r="A70" s="257"/>
      <c r="B70" s="258"/>
      <c r="C70" s="209" t="s">
        <v>7</v>
      </c>
      <c r="D70" s="263"/>
      <c r="E70" s="263"/>
      <c r="F70" s="195">
        <f t="shared" si="25"/>
        <v>214086.382</v>
      </c>
      <c r="G70" s="195">
        <v>0</v>
      </c>
      <c r="H70" s="195">
        <v>12399.935</v>
      </c>
      <c r="I70" s="195">
        <v>109790.347</v>
      </c>
      <c r="J70" s="195">
        <v>91896.1</v>
      </c>
      <c r="K70" s="195">
        <v>0</v>
      </c>
      <c r="L70" s="195">
        <v>0</v>
      </c>
      <c r="M70" s="195">
        <v>0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</row>
    <row r="71" spans="1:18" s="210" customFormat="1" ht="15" customHeight="1">
      <c r="A71" s="257"/>
      <c r="B71" s="258"/>
      <c r="C71" s="209" t="s">
        <v>8</v>
      </c>
      <c r="D71" s="263"/>
      <c r="E71" s="263"/>
      <c r="F71" s="195">
        <f t="shared" si="25"/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</row>
    <row r="72" spans="1:18" s="210" customFormat="1" ht="15" customHeight="1">
      <c r="A72" s="257"/>
      <c r="B72" s="258"/>
      <c r="C72" s="209" t="s">
        <v>187</v>
      </c>
      <c r="D72" s="263"/>
      <c r="E72" s="263"/>
      <c r="F72" s="195">
        <f t="shared" si="25"/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</row>
    <row r="73" spans="1:18" s="207" customFormat="1" ht="15" customHeight="1">
      <c r="A73" s="257" t="s">
        <v>217</v>
      </c>
      <c r="B73" s="258" t="s">
        <v>175</v>
      </c>
      <c r="C73" s="206" t="s">
        <v>475</v>
      </c>
      <c r="D73" s="263"/>
      <c r="E73" s="263"/>
      <c r="F73" s="194">
        <f t="shared" si="25"/>
        <v>519392.68915</v>
      </c>
      <c r="G73" s="194">
        <f aca="true" t="shared" si="30" ref="G73:R73">SUM(G74:G77)</f>
        <v>335465</v>
      </c>
      <c r="H73" s="194">
        <f t="shared" si="30"/>
        <v>183927.68915</v>
      </c>
      <c r="I73" s="194">
        <f t="shared" si="30"/>
        <v>0</v>
      </c>
      <c r="J73" s="194">
        <f t="shared" si="30"/>
        <v>0</v>
      </c>
      <c r="K73" s="194">
        <f t="shared" si="30"/>
        <v>0</v>
      </c>
      <c r="L73" s="194">
        <f t="shared" si="30"/>
        <v>0</v>
      </c>
      <c r="M73" s="194">
        <f t="shared" si="30"/>
        <v>0</v>
      </c>
      <c r="N73" s="194">
        <f t="shared" si="30"/>
        <v>0</v>
      </c>
      <c r="O73" s="194">
        <f t="shared" si="30"/>
        <v>0</v>
      </c>
      <c r="P73" s="194">
        <f t="shared" si="30"/>
        <v>0</v>
      </c>
      <c r="Q73" s="194">
        <f t="shared" si="30"/>
        <v>0</v>
      </c>
      <c r="R73" s="194">
        <f t="shared" si="30"/>
        <v>0</v>
      </c>
    </row>
    <row r="74" spans="1:18" s="210" customFormat="1" ht="15" customHeight="1">
      <c r="A74" s="257"/>
      <c r="B74" s="258"/>
      <c r="C74" s="209" t="s">
        <v>6</v>
      </c>
      <c r="D74" s="263"/>
      <c r="E74" s="263"/>
      <c r="F74" s="195">
        <f t="shared" si="25"/>
        <v>457376.57915</v>
      </c>
      <c r="G74" s="195">
        <v>289360</v>
      </c>
      <c r="H74" s="195">
        <v>168016.57915</v>
      </c>
      <c r="I74" s="195">
        <v>0</v>
      </c>
      <c r="J74" s="195">
        <v>0</v>
      </c>
      <c r="K74" s="195">
        <v>0</v>
      </c>
      <c r="L74" s="195">
        <v>0</v>
      </c>
      <c r="M74" s="195">
        <v>0</v>
      </c>
      <c r="N74" s="195">
        <v>0</v>
      </c>
      <c r="O74" s="195">
        <v>0</v>
      </c>
      <c r="P74" s="195">
        <v>0</v>
      </c>
      <c r="Q74" s="195">
        <v>0</v>
      </c>
      <c r="R74" s="195">
        <v>0</v>
      </c>
    </row>
    <row r="75" spans="1:18" s="210" customFormat="1" ht="15" customHeight="1">
      <c r="A75" s="257"/>
      <c r="B75" s="258"/>
      <c r="C75" s="209" t="s">
        <v>7</v>
      </c>
      <c r="D75" s="263"/>
      <c r="E75" s="263"/>
      <c r="F75" s="195">
        <f t="shared" si="25"/>
        <v>62016.11</v>
      </c>
      <c r="G75" s="195">
        <v>46105</v>
      </c>
      <c r="H75" s="195">
        <v>15911.11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</row>
    <row r="76" spans="1:18" s="210" customFormat="1" ht="15" customHeight="1">
      <c r="A76" s="257"/>
      <c r="B76" s="258"/>
      <c r="C76" s="209" t="s">
        <v>8</v>
      </c>
      <c r="D76" s="263"/>
      <c r="E76" s="263"/>
      <c r="F76" s="195">
        <f t="shared" si="25"/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5">
        <v>0</v>
      </c>
      <c r="Q76" s="195">
        <v>0</v>
      </c>
      <c r="R76" s="195">
        <v>0</v>
      </c>
    </row>
    <row r="77" spans="1:18" s="210" customFormat="1" ht="15" customHeight="1">
      <c r="A77" s="257"/>
      <c r="B77" s="258"/>
      <c r="C77" s="209" t="s">
        <v>187</v>
      </c>
      <c r="D77" s="263"/>
      <c r="E77" s="263"/>
      <c r="F77" s="195">
        <f t="shared" si="25"/>
        <v>0</v>
      </c>
      <c r="G77" s="195">
        <v>0</v>
      </c>
      <c r="H77" s="195">
        <v>0</v>
      </c>
      <c r="I77" s="195">
        <v>0</v>
      </c>
      <c r="J77" s="195">
        <v>0</v>
      </c>
      <c r="K77" s="195">
        <v>0</v>
      </c>
      <c r="L77" s="195">
        <v>0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</row>
    <row r="78" spans="1:18" s="207" customFormat="1" ht="15" customHeight="1">
      <c r="A78" s="257" t="s">
        <v>218</v>
      </c>
      <c r="B78" s="258" t="s">
        <v>200</v>
      </c>
      <c r="C78" s="206" t="s">
        <v>475</v>
      </c>
      <c r="D78" s="263"/>
      <c r="E78" s="263"/>
      <c r="F78" s="194">
        <f t="shared" si="25"/>
        <v>4300000</v>
      </c>
      <c r="G78" s="194">
        <f aca="true" t="shared" si="31" ref="G78:R78">SUM(G79:G82)</f>
        <v>0</v>
      </c>
      <c r="H78" s="194">
        <f t="shared" si="31"/>
        <v>0</v>
      </c>
      <c r="I78" s="194">
        <f t="shared" si="31"/>
        <v>0</v>
      </c>
      <c r="J78" s="194">
        <f t="shared" si="31"/>
        <v>0</v>
      </c>
      <c r="K78" s="194">
        <f t="shared" si="31"/>
        <v>0</v>
      </c>
      <c r="L78" s="194">
        <f t="shared" si="31"/>
        <v>0</v>
      </c>
      <c r="M78" s="194">
        <f t="shared" si="31"/>
        <v>1500000</v>
      </c>
      <c r="N78" s="194">
        <f t="shared" si="31"/>
        <v>1500000</v>
      </c>
      <c r="O78" s="194">
        <f t="shared" si="31"/>
        <v>1300000</v>
      </c>
      <c r="P78" s="194">
        <f t="shared" si="31"/>
        <v>0</v>
      </c>
      <c r="Q78" s="194">
        <f t="shared" si="31"/>
        <v>0</v>
      </c>
      <c r="R78" s="194">
        <f t="shared" si="31"/>
        <v>0</v>
      </c>
    </row>
    <row r="79" spans="1:18" s="210" customFormat="1" ht="15" customHeight="1">
      <c r="A79" s="257"/>
      <c r="B79" s="258"/>
      <c r="C79" s="209" t="s">
        <v>6</v>
      </c>
      <c r="D79" s="263"/>
      <c r="E79" s="263"/>
      <c r="F79" s="195">
        <f t="shared" si="25"/>
        <v>3870000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195">
        <v>0</v>
      </c>
      <c r="M79" s="195">
        <v>1350000</v>
      </c>
      <c r="N79" s="195">
        <v>1350000</v>
      </c>
      <c r="O79" s="195">
        <v>1170000</v>
      </c>
      <c r="P79" s="195">
        <v>0</v>
      </c>
      <c r="Q79" s="195">
        <v>0</v>
      </c>
      <c r="R79" s="195">
        <v>0</v>
      </c>
    </row>
    <row r="80" spans="1:18" s="210" customFormat="1" ht="15" customHeight="1">
      <c r="A80" s="257"/>
      <c r="B80" s="258"/>
      <c r="C80" s="209" t="s">
        <v>7</v>
      </c>
      <c r="D80" s="263"/>
      <c r="E80" s="263"/>
      <c r="F80" s="195">
        <f t="shared" si="25"/>
        <v>430000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195">
        <v>0</v>
      </c>
      <c r="M80" s="195">
        <v>150000</v>
      </c>
      <c r="N80" s="195">
        <v>150000</v>
      </c>
      <c r="O80" s="195">
        <v>130000</v>
      </c>
      <c r="P80" s="195">
        <v>0</v>
      </c>
      <c r="Q80" s="195">
        <v>0</v>
      </c>
      <c r="R80" s="195">
        <v>0</v>
      </c>
    </row>
    <row r="81" spans="1:18" s="210" customFormat="1" ht="15" customHeight="1">
      <c r="A81" s="257"/>
      <c r="B81" s="258"/>
      <c r="C81" s="209" t="s">
        <v>8</v>
      </c>
      <c r="D81" s="263"/>
      <c r="E81" s="263"/>
      <c r="F81" s="195">
        <f t="shared" si="25"/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195">
        <v>0</v>
      </c>
      <c r="M81" s="195">
        <v>0</v>
      </c>
      <c r="N81" s="195">
        <v>0</v>
      </c>
      <c r="O81" s="195">
        <v>0</v>
      </c>
      <c r="P81" s="195">
        <v>0</v>
      </c>
      <c r="Q81" s="195">
        <v>0</v>
      </c>
      <c r="R81" s="195">
        <v>0</v>
      </c>
    </row>
    <row r="82" spans="1:18" s="210" customFormat="1" ht="15" customHeight="1">
      <c r="A82" s="257"/>
      <c r="B82" s="258"/>
      <c r="C82" s="209" t="s">
        <v>187</v>
      </c>
      <c r="D82" s="263"/>
      <c r="E82" s="263"/>
      <c r="F82" s="195">
        <f t="shared" si="25"/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195">
        <v>0</v>
      </c>
      <c r="M82" s="195">
        <v>0</v>
      </c>
      <c r="N82" s="195">
        <v>0</v>
      </c>
      <c r="O82" s="195">
        <v>0</v>
      </c>
      <c r="P82" s="195">
        <v>0</v>
      </c>
      <c r="Q82" s="195">
        <v>0</v>
      </c>
      <c r="R82" s="195">
        <v>0</v>
      </c>
    </row>
    <row r="83" spans="1:18" s="207" customFormat="1" ht="15" customHeight="1">
      <c r="A83" s="257" t="s">
        <v>219</v>
      </c>
      <c r="B83" s="258" t="s">
        <v>174</v>
      </c>
      <c r="C83" s="206" t="s">
        <v>475</v>
      </c>
      <c r="D83" s="263"/>
      <c r="E83" s="263"/>
      <c r="F83" s="194">
        <f>SUM(G83:R83)</f>
        <v>909022.29</v>
      </c>
      <c r="G83" s="194">
        <f aca="true" t="shared" si="32" ref="G83:R83">SUM(G84:G87)</f>
        <v>313410.731</v>
      </c>
      <c r="H83" s="194">
        <f t="shared" si="32"/>
        <v>296870</v>
      </c>
      <c r="I83" s="194">
        <f t="shared" si="32"/>
        <v>298741.559</v>
      </c>
      <c r="J83" s="194">
        <f t="shared" si="32"/>
        <v>0</v>
      </c>
      <c r="K83" s="194">
        <f t="shared" si="32"/>
        <v>0</v>
      </c>
      <c r="L83" s="194">
        <f t="shared" si="32"/>
        <v>0</v>
      </c>
      <c r="M83" s="194">
        <f t="shared" si="32"/>
        <v>0</v>
      </c>
      <c r="N83" s="194">
        <f t="shared" si="32"/>
        <v>0</v>
      </c>
      <c r="O83" s="194">
        <f t="shared" si="32"/>
        <v>0</v>
      </c>
      <c r="P83" s="194">
        <f t="shared" si="32"/>
        <v>0</v>
      </c>
      <c r="Q83" s="194">
        <f t="shared" si="32"/>
        <v>0</v>
      </c>
      <c r="R83" s="194">
        <f t="shared" si="32"/>
        <v>0</v>
      </c>
    </row>
    <row r="84" spans="1:18" s="210" customFormat="1" ht="15" customHeight="1">
      <c r="A84" s="257"/>
      <c r="B84" s="258"/>
      <c r="C84" s="209" t="s">
        <v>6</v>
      </c>
      <c r="D84" s="263"/>
      <c r="E84" s="263"/>
      <c r="F84" s="195">
        <f>SUM(G84:R84)</f>
        <v>810626.808</v>
      </c>
      <c r="G84" s="195">
        <v>275202</v>
      </c>
      <c r="H84" s="195">
        <v>288170</v>
      </c>
      <c r="I84" s="195">
        <v>247254.808</v>
      </c>
      <c r="J84" s="195"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</row>
    <row r="85" spans="1:18" s="210" customFormat="1" ht="15" customHeight="1">
      <c r="A85" s="257"/>
      <c r="B85" s="258"/>
      <c r="C85" s="209" t="s">
        <v>7</v>
      </c>
      <c r="D85" s="263"/>
      <c r="E85" s="263"/>
      <c r="F85" s="195">
        <f>SUM(G85:R85)</f>
        <v>98395.482</v>
      </c>
      <c r="G85" s="195">
        <v>38208.731</v>
      </c>
      <c r="H85" s="195">
        <v>8700</v>
      </c>
      <c r="I85" s="195">
        <v>51486.751</v>
      </c>
      <c r="J85" s="195">
        <v>0</v>
      </c>
      <c r="K85" s="195">
        <v>0</v>
      </c>
      <c r="L85" s="195">
        <v>0</v>
      </c>
      <c r="M85" s="195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</row>
    <row r="86" spans="1:18" s="210" customFormat="1" ht="15" customHeight="1">
      <c r="A86" s="257"/>
      <c r="B86" s="258"/>
      <c r="C86" s="209" t="s">
        <v>8</v>
      </c>
      <c r="D86" s="263"/>
      <c r="E86" s="263"/>
      <c r="F86" s="195">
        <f>SUM(G86:R86)</f>
        <v>0</v>
      </c>
      <c r="G86" s="195">
        <v>0</v>
      </c>
      <c r="H86" s="195">
        <v>0</v>
      </c>
      <c r="I86" s="195">
        <v>0</v>
      </c>
      <c r="J86" s="195">
        <v>0</v>
      </c>
      <c r="K86" s="195">
        <v>0</v>
      </c>
      <c r="L86" s="195">
        <v>0</v>
      </c>
      <c r="M86" s="195"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</row>
    <row r="87" spans="1:18" s="210" customFormat="1" ht="15" customHeight="1">
      <c r="A87" s="257"/>
      <c r="B87" s="258"/>
      <c r="C87" s="209" t="s">
        <v>187</v>
      </c>
      <c r="D87" s="263"/>
      <c r="E87" s="263"/>
      <c r="F87" s="195">
        <f>SUM(G87:R87)</f>
        <v>0</v>
      </c>
      <c r="G87" s="195">
        <v>0</v>
      </c>
      <c r="H87" s="195">
        <v>0</v>
      </c>
      <c r="I87" s="195">
        <v>0</v>
      </c>
      <c r="J87" s="195">
        <v>0</v>
      </c>
      <c r="K87" s="195">
        <v>0</v>
      </c>
      <c r="L87" s="195">
        <v>0</v>
      </c>
      <c r="M87" s="195">
        <v>0</v>
      </c>
      <c r="N87" s="195">
        <v>0</v>
      </c>
      <c r="O87" s="195">
        <v>0</v>
      </c>
      <c r="P87" s="195">
        <v>0</v>
      </c>
      <c r="Q87" s="195">
        <v>0</v>
      </c>
      <c r="R87" s="195">
        <v>0</v>
      </c>
    </row>
    <row r="88" spans="1:18" s="207" customFormat="1" ht="15" customHeight="1">
      <c r="A88" s="257" t="s">
        <v>205</v>
      </c>
      <c r="B88" s="258" t="s">
        <v>479</v>
      </c>
      <c r="C88" s="206" t="s">
        <v>475</v>
      </c>
      <c r="D88" s="263"/>
      <c r="E88" s="267"/>
      <c r="F88" s="194">
        <f aca="true" t="shared" si="33" ref="F88:F122">SUM(G88:R88)</f>
        <v>313840.522</v>
      </c>
      <c r="G88" s="194">
        <f aca="true" t="shared" si="34" ref="G88:R88">SUM(G89:G92)</f>
        <v>0</v>
      </c>
      <c r="H88" s="194">
        <f t="shared" si="34"/>
        <v>0</v>
      </c>
      <c r="I88" s="194">
        <f t="shared" si="34"/>
        <v>279140.608</v>
      </c>
      <c r="J88" s="194">
        <f t="shared" si="34"/>
        <v>34699.914</v>
      </c>
      <c r="K88" s="194">
        <f t="shared" si="34"/>
        <v>0</v>
      </c>
      <c r="L88" s="194">
        <f t="shared" si="34"/>
        <v>0</v>
      </c>
      <c r="M88" s="194">
        <f t="shared" si="34"/>
        <v>0</v>
      </c>
      <c r="N88" s="194">
        <f t="shared" si="34"/>
        <v>0</v>
      </c>
      <c r="O88" s="194">
        <f t="shared" si="34"/>
        <v>0</v>
      </c>
      <c r="P88" s="194">
        <f t="shared" si="34"/>
        <v>0</v>
      </c>
      <c r="Q88" s="194">
        <f t="shared" si="34"/>
        <v>0</v>
      </c>
      <c r="R88" s="194">
        <f t="shared" si="34"/>
        <v>0</v>
      </c>
    </row>
    <row r="89" spans="1:18" s="210" customFormat="1" ht="15" customHeight="1">
      <c r="A89" s="257"/>
      <c r="B89" s="258"/>
      <c r="C89" s="209" t="s">
        <v>6</v>
      </c>
      <c r="D89" s="263"/>
      <c r="E89" s="267"/>
      <c r="F89" s="195">
        <f t="shared" si="33"/>
        <v>208954.535</v>
      </c>
      <c r="G89" s="195">
        <v>0</v>
      </c>
      <c r="H89" s="195">
        <v>0</v>
      </c>
      <c r="I89" s="195">
        <v>208954.535</v>
      </c>
      <c r="J89" s="195">
        <v>0</v>
      </c>
      <c r="K89" s="195">
        <v>0</v>
      </c>
      <c r="L89" s="195">
        <v>0</v>
      </c>
      <c r="M89" s="195">
        <v>0</v>
      </c>
      <c r="N89" s="195">
        <v>0</v>
      </c>
      <c r="O89" s="195">
        <v>0</v>
      </c>
      <c r="P89" s="195">
        <v>0</v>
      </c>
      <c r="Q89" s="195">
        <v>0</v>
      </c>
      <c r="R89" s="195">
        <v>0</v>
      </c>
    </row>
    <row r="90" spans="1:18" s="210" customFormat="1" ht="15" customHeight="1">
      <c r="A90" s="257"/>
      <c r="B90" s="258"/>
      <c r="C90" s="209" t="s">
        <v>7</v>
      </c>
      <c r="D90" s="263"/>
      <c r="E90" s="267"/>
      <c r="F90" s="195">
        <f t="shared" si="33"/>
        <v>104885.987</v>
      </c>
      <c r="G90" s="195">
        <v>0</v>
      </c>
      <c r="H90" s="195">
        <v>0</v>
      </c>
      <c r="I90" s="195">
        <v>70186.073</v>
      </c>
      <c r="J90" s="195">
        <v>34699.914</v>
      </c>
      <c r="K90" s="195">
        <v>0</v>
      </c>
      <c r="L90" s="195">
        <v>0</v>
      </c>
      <c r="M90" s="195">
        <v>0</v>
      </c>
      <c r="N90" s="195">
        <v>0</v>
      </c>
      <c r="O90" s="195">
        <v>0</v>
      </c>
      <c r="P90" s="195">
        <v>0</v>
      </c>
      <c r="Q90" s="195">
        <v>0</v>
      </c>
      <c r="R90" s="195">
        <v>0</v>
      </c>
    </row>
    <row r="91" spans="1:18" s="210" customFormat="1" ht="15" customHeight="1">
      <c r="A91" s="257"/>
      <c r="B91" s="258"/>
      <c r="C91" s="209" t="s">
        <v>8</v>
      </c>
      <c r="D91" s="263"/>
      <c r="E91" s="267"/>
      <c r="F91" s="195">
        <f t="shared" si="33"/>
        <v>0</v>
      </c>
      <c r="G91" s="195">
        <v>0</v>
      </c>
      <c r="H91" s="195">
        <v>0</v>
      </c>
      <c r="I91" s="195">
        <v>0</v>
      </c>
      <c r="J91" s="195">
        <v>0</v>
      </c>
      <c r="K91" s="195">
        <v>0</v>
      </c>
      <c r="L91" s="195">
        <v>0</v>
      </c>
      <c r="M91" s="195">
        <v>0</v>
      </c>
      <c r="N91" s="195">
        <v>0</v>
      </c>
      <c r="O91" s="195">
        <v>0</v>
      </c>
      <c r="P91" s="195">
        <v>0</v>
      </c>
      <c r="Q91" s="195">
        <v>0</v>
      </c>
      <c r="R91" s="195">
        <v>0</v>
      </c>
    </row>
    <row r="92" spans="1:18" s="210" customFormat="1" ht="15" customHeight="1">
      <c r="A92" s="257"/>
      <c r="B92" s="258"/>
      <c r="C92" s="209" t="s">
        <v>187</v>
      </c>
      <c r="D92" s="263"/>
      <c r="E92" s="267"/>
      <c r="F92" s="195">
        <f t="shared" si="33"/>
        <v>0</v>
      </c>
      <c r="G92" s="195">
        <v>0</v>
      </c>
      <c r="H92" s="195">
        <v>0</v>
      </c>
      <c r="I92" s="195">
        <v>0</v>
      </c>
      <c r="J92" s="195">
        <v>0</v>
      </c>
      <c r="K92" s="195">
        <v>0</v>
      </c>
      <c r="L92" s="195">
        <v>0</v>
      </c>
      <c r="M92" s="195">
        <v>0</v>
      </c>
      <c r="N92" s="195">
        <v>0</v>
      </c>
      <c r="O92" s="195">
        <v>0</v>
      </c>
      <c r="P92" s="195">
        <v>0</v>
      </c>
      <c r="Q92" s="195">
        <v>0</v>
      </c>
      <c r="R92" s="195">
        <v>0</v>
      </c>
    </row>
    <row r="93" spans="1:18" s="207" customFormat="1" ht="15" customHeight="1">
      <c r="A93" s="257" t="s">
        <v>206</v>
      </c>
      <c r="B93" s="258" t="s">
        <v>513</v>
      </c>
      <c r="C93" s="206" t="s">
        <v>475</v>
      </c>
      <c r="D93" s="263"/>
      <c r="E93" s="267"/>
      <c r="F93" s="194">
        <f t="shared" si="33"/>
        <v>1215000</v>
      </c>
      <c r="G93" s="194">
        <f aca="true" t="shared" si="35" ref="G93:R93">SUM(G94:G97)</f>
        <v>0</v>
      </c>
      <c r="H93" s="194">
        <f t="shared" si="35"/>
        <v>0</v>
      </c>
      <c r="I93" s="194">
        <f t="shared" si="35"/>
        <v>0</v>
      </c>
      <c r="J93" s="194">
        <f t="shared" si="35"/>
        <v>0</v>
      </c>
      <c r="K93" s="194">
        <f t="shared" si="35"/>
        <v>0</v>
      </c>
      <c r="L93" s="194">
        <f t="shared" si="35"/>
        <v>0</v>
      </c>
      <c r="M93" s="194">
        <f t="shared" si="35"/>
        <v>400000</v>
      </c>
      <c r="N93" s="194">
        <f t="shared" si="35"/>
        <v>450000</v>
      </c>
      <c r="O93" s="194">
        <f t="shared" si="35"/>
        <v>365000</v>
      </c>
      <c r="P93" s="194">
        <f t="shared" si="35"/>
        <v>0</v>
      </c>
      <c r="Q93" s="194">
        <f t="shared" si="35"/>
        <v>0</v>
      </c>
      <c r="R93" s="194">
        <f t="shared" si="35"/>
        <v>0</v>
      </c>
    </row>
    <row r="94" spans="1:18" s="210" customFormat="1" ht="15" customHeight="1">
      <c r="A94" s="257"/>
      <c r="B94" s="258"/>
      <c r="C94" s="209" t="s">
        <v>6</v>
      </c>
      <c r="D94" s="263"/>
      <c r="E94" s="267"/>
      <c r="F94" s="195">
        <f t="shared" si="33"/>
        <v>1093500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360000</v>
      </c>
      <c r="N94" s="195">
        <v>405000</v>
      </c>
      <c r="O94" s="195">
        <v>328500</v>
      </c>
      <c r="P94" s="195">
        <v>0</v>
      </c>
      <c r="Q94" s="195">
        <v>0</v>
      </c>
      <c r="R94" s="195">
        <v>0</v>
      </c>
    </row>
    <row r="95" spans="1:18" s="210" customFormat="1" ht="15" customHeight="1">
      <c r="A95" s="257"/>
      <c r="B95" s="258"/>
      <c r="C95" s="209" t="s">
        <v>7</v>
      </c>
      <c r="D95" s="263"/>
      <c r="E95" s="267"/>
      <c r="F95" s="195">
        <f t="shared" si="33"/>
        <v>121500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40000</v>
      </c>
      <c r="N95" s="195">
        <v>45000</v>
      </c>
      <c r="O95" s="195">
        <v>36500</v>
      </c>
      <c r="P95" s="195">
        <v>0</v>
      </c>
      <c r="Q95" s="195">
        <v>0</v>
      </c>
      <c r="R95" s="195">
        <v>0</v>
      </c>
    </row>
    <row r="96" spans="1:18" s="210" customFormat="1" ht="15" customHeight="1">
      <c r="A96" s="257"/>
      <c r="B96" s="258"/>
      <c r="C96" s="209" t="s">
        <v>8</v>
      </c>
      <c r="D96" s="263"/>
      <c r="E96" s="267"/>
      <c r="F96" s="195">
        <f t="shared" si="33"/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</row>
    <row r="97" spans="1:18" s="210" customFormat="1" ht="15" customHeight="1">
      <c r="A97" s="257"/>
      <c r="B97" s="258"/>
      <c r="C97" s="209" t="s">
        <v>187</v>
      </c>
      <c r="D97" s="263"/>
      <c r="E97" s="267"/>
      <c r="F97" s="195">
        <f t="shared" si="33"/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</row>
    <row r="98" spans="1:18" s="210" customFormat="1" ht="15" customHeight="1">
      <c r="A98" s="257" t="s">
        <v>207</v>
      </c>
      <c r="B98" s="258" t="s">
        <v>514</v>
      </c>
      <c r="C98" s="206" t="s">
        <v>475</v>
      </c>
      <c r="D98" s="263"/>
      <c r="E98" s="267"/>
      <c r="F98" s="194">
        <f t="shared" si="33"/>
        <v>1215000</v>
      </c>
      <c r="G98" s="194">
        <f aca="true" t="shared" si="36" ref="G98:R98">SUM(G99:G102)</f>
        <v>0</v>
      </c>
      <c r="H98" s="194">
        <f t="shared" si="36"/>
        <v>0</v>
      </c>
      <c r="I98" s="194">
        <f t="shared" si="36"/>
        <v>0</v>
      </c>
      <c r="J98" s="194">
        <f t="shared" si="36"/>
        <v>0</v>
      </c>
      <c r="K98" s="194">
        <f t="shared" si="36"/>
        <v>0</v>
      </c>
      <c r="L98" s="194">
        <f t="shared" si="36"/>
        <v>0</v>
      </c>
      <c r="M98" s="194">
        <f t="shared" si="36"/>
        <v>400000</v>
      </c>
      <c r="N98" s="194">
        <f t="shared" si="36"/>
        <v>450000</v>
      </c>
      <c r="O98" s="194">
        <f t="shared" si="36"/>
        <v>365000</v>
      </c>
      <c r="P98" s="194">
        <f t="shared" si="36"/>
        <v>0</v>
      </c>
      <c r="Q98" s="194">
        <f t="shared" si="36"/>
        <v>0</v>
      </c>
      <c r="R98" s="194">
        <f t="shared" si="36"/>
        <v>0</v>
      </c>
    </row>
    <row r="99" spans="1:18" s="210" customFormat="1" ht="15" customHeight="1">
      <c r="A99" s="257"/>
      <c r="B99" s="258"/>
      <c r="C99" s="209" t="s">
        <v>6</v>
      </c>
      <c r="D99" s="263"/>
      <c r="E99" s="267"/>
      <c r="F99" s="195">
        <f t="shared" si="33"/>
        <v>1093500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360000</v>
      </c>
      <c r="N99" s="195">
        <v>405000</v>
      </c>
      <c r="O99" s="195">
        <v>328500</v>
      </c>
      <c r="P99" s="195">
        <v>0</v>
      </c>
      <c r="Q99" s="195">
        <v>0</v>
      </c>
      <c r="R99" s="195">
        <v>0</v>
      </c>
    </row>
    <row r="100" spans="1:18" s="210" customFormat="1" ht="15" customHeight="1">
      <c r="A100" s="257"/>
      <c r="B100" s="258"/>
      <c r="C100" s="209" t="s">
        <v>7</v>
      </c>
      <c r="D100" s="263"/>
      <c r="E100" s="267"/>
      <c r="F100" s="195">
        <f t="shared" si="33"/>
        <v>121500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40000</v>
      </c>
      <c r="N100" s="195">
        <v>45000</v>
      </c>
      <c r="O100" s="195">
        <v>36500</v>
      </c>
      <c r="P100" s="195">
        <v>0</v>
      </c>
      <c r="Q100" s="195">
        <v>0</v>
      </c>
      <c r="R100" s="195">
        <v>0</v>
      </c>
    </row>
    <row r="101" spans="1:18" s="210" customFormat="1" ht="15" customHeight="1">
      <c r="A101" s="257"/>
      <c r="B101" s="258"/>
      <c r="C101" s="209" t="s">
        <v>8</v>
      </c>
      <c r="D101" s="263"/>
      <c r="E101" s="267"/>
      <c r="F101" s="195">
        <f t="shared" si="33"/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</row>
    <row r="102" spans="1:18" s="210" customFormat="1" ht="15" customHeight="1">
      <c r="A102" s="257"/>
      <c r="B102" s="258"/>
      <c r="C102" s="209" t="s">
        <v>187</v>
      </c>
      <c r="D102" s="263"/>
      <c r="E102" s="267"/>
      <c r="F102" s="195">
        <f t="shared" si="33"/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</row>
    <row r="103" spans="1:18" s="207" customFormat="1" ht="15" customHeight="1">
      <c r="A103" s="257" t="s">
        <v>208</v>
      </c>
      <c r="B103" s="258" t="s">
        <v>480</v>
      </c>
      <c r="C103" s="206" t="s">
        <v>475</v>
      </c>
      <c r="D103" s="263"/>
      <c r="E103" s="267"/>
      <c r="F103" s="194">
        <f t="shared" si="33"/>
        <v>141527.032</v>
      </c>
      <c r="G103" s="194">
        <f aca="true" t="shared" si="37" ref="G103:R103">SUM(G104:G107)</f>
        <v>0</v>
      </c>
      <c r="H103" s="194">
        <f t="shared" si="37"/>
        <v>0</v>
      </c>
      <c r="I103" s="194">
        <f t="shared" si="37"/>
        <v>81527.032</v>
      </c>
      <c r="J103" s="194">
        <f t="shared" si="37"/>
        <v>60000</v>
      </c>
      <c r="K103" s="194">
        <f t="shared" si="37"/>
        <v>0</v>
      </c>
      <c r="L103" s="194">
        <f t="shared" si="37"/>
        <v>0</v>
      </c>
      <c r="M103" s="194">
        <f t="shared" si="37"/>
        <v>0</v>
      </c>
      <c r="N103" s="194">
        <f t="shared" si="37"/>
        <v>0</v>
      </c>
      <c r="O103" s="194">
        <f t="shared" si="37"/>
        <v>0</v>
      </c>
      <c r="P103" s="194">
        <f t="shared" si="37"/>
        <v>0</v>
      </c>
      <c r="Q103" s="194">
        <f t="shared" si="37"/>
        <v>0</v>
      </c>
      <c r="R103" s="194">
        <f t="shared" si="37"/>
        <v>0</v>
      </c>
    </row>
    <row r="104" spans="1:18" s="210" customFormat="1" ht="15" customHeight="1">
      <c r="A104" s="257"/>
      <c r="B104" s="258"/>
      <c r="C104" s="209" t="s">
        <v>6</v>
      </c>
      <c r="D104" s="263"/>
      <c r="E104" s="267"/>
      <c r="F104" s="195">
        <f t="shared" si="33"/>
        <v>61063.105</v>
      </c>
      <c r="G104" s="195">
        <v>0</v>
      </c>
      <c r="H104" s="195">
        <v>0</v>
      </c>
      <c r="I104" s="195">
        <v>61063.105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</row>
    <row r="105" spans="1:18" s="210" customFormat="1" ht="15" customHeight="1">
      <c r="A105" s="257"/>
      <c r="B105" s="258"/>
      <c r="C105" s="209" t="s">
        <v>7</v>
      </c>
      <c r="D105" s="263"/>
      <c r="E105" s="267"/>
      <c r="F105" s="195">
        <f t="shared" si="33"/>
        <v>80463.927</v>
      </c>
      <c r="G105" s="195">
        <v>0</v>
      </c>
      <c r="H105" s="195">
        <v>0</v>
      </c>
      <c r="I105" s="195">
        <v>20463.927</v>
      </c>
      <c r="J105" s="195">
        <v>60000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</row>
    <row r="106" spans="1:18" s="210" customFormat="1" ht="15" customHeight="1">
      <c r="A106" s="257"/>
      <c r="B106" s="258"/>
      <c r="C106" s="209" t="s">
        <v>8</v>
      </c>
      <c r="D106" s="263"/>
      <c r="E106" s="267"/>
      <c r="F106" s="195">
        <f t="shared" si="33"/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</row>
    <row r="107" spans="1:18" s="210" customFormat="1" ht="15" customHeight="1">
      <c r="A107" s="257"/>
      <c r="B107" s="258"/>
      <c r="C107" s="209" t="s">
        <v>187</v>
      </c>
      <c r="D107" s="263"/>
      <c r="E107" s="267"/>
      <c r="F107" s="195">
        <f t="shared" si="33"/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</row>
    <row r="108" spans="1:18" s="207" customFormat="1" ht="15" customHeight="1">
      <c r="A108" s="257" t="s">
        <v>210</v>
      </c>
      <c r="B108" s="258" t="s">
        <v>481</v>
      </c>
      <c r="C108" s="206" t="s">
        <v>475</v>
      </c>
      <c r="D108" s="263"/>
      <c r="E108" s="267"/>
      <c r="F108" s="194">
        <f t="shared" si="33"/>
        <v>262842.533</v>
      </c>
      <c r="G108" s="194">
        <f aca="true" t="shared" si="38" ref="G108:R108">SUM(G109:G112)</f>
        <v>0</v>
      </c>
      <c r="H108" s="194">
        <f t="shared" si="38"/>
        <v>0</v>
      </c>
      <c r="I108" s="194">
        <f t="shared" si="38"/>
        <v>207242.533</v>
      </c>
      <c r="J108" s="194">
        <f t="shared" si="38"/>
        <v>55600</v>
      </c>
      <c r="K108" s="194">
        <f t="shared" si="38"/>
        <v>0</v>
      </c>
      <c r="L108" s="194">
        <f t="shared" si="38"/>
        <v>0</v>
      </c>
      <c r="M108" s="194">
        <f t="shared" si="38"/>
        <v>0</v>
      </c>
      <c r="N108" s="194">
        <f t="shared" si="38"/>
        <v>0</v>
      </c>
      <c r="O108" s="194">
        <f t="shared" si="38"/>
        <v>0</v>
      </c>
      <c r="P108" s="194">
        <f t="shared" si="38"/>
        <v>0</v>
      </c>
      <c r="Q108" s="194">
        <f t="shared" si="38"/>
        <v>0</v>
      </c>
      <c r="R108" s="194">
        <f t="shared" si="38"/>
        <v>0</v>
      </c>
    </row>
    <row r="109" spans="1:18" s="210" customFormat="1" ht="15" customHeight="1">
      <c r="A109" s="257"/>
      <c r="B109" s="258"/>
      <c r="C109" s="209" t="s">
        <v>6</v>
      </c>
      <c r="D109" s="263"/>
      <c r="E109" s="267"/>
      <c r="F109" s="195">
        <f t="shared" si="33"/>
        <v>134126.256</v>
      </c>
      <c r="G109" s="195">
        <v>0</v>
      </c>
      <c r="H109" s="195">
        <v>0</v>
      </c>
      <c r="I109" s="195">
        <v>134126.256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</row>
    <row r="110" spans="1:18" s="210" customFormat="1" ht="15" customHeight="1">
      <c r="A110" s="257"/>
      <c r="B110" s="258"/>
      <c r="C110" s="209" t="s">
        <v>7</v>
      </c>
      <c r="D110" s="263"/>
      <c r="E110" s="267"/>
      <c r="F110" s="195">
        <f t="shared" si="33"/>
        <v>128716.277</v>
      </c>
      <c r="G110" s="195">
        <v>0</v>
      </c>
      <c r="H110" s="195">
        <v>0</v>
      </c>
      <c r="I110" s="195">
        <v>73116.277</v>
      </c>
      <c r="J110" s="195">
        <v>55600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</row>
    <row r="111" spans="1:18" s="210" customFormat="1" ht="15" customHeight="1">
      <c r="A111" s="257"/>
      <c r="B111" s="258"/>
      <c r="C111" s="209" t="s">
        <v>8</v>
      </c>
      <c r="D111" s="263"/>
      <c r="E111" s="267"/>
      <c r="F111" s="195">
        <f t="shared" si="33"/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</row>
    <row r="112" spans="1:18" s="210" customFormat="1" ht="15" customHeight="1">
      <c r="A112" s="257"/>
      <c r="B112" s="258"/>
      <c r="C112" s="209" t="s">
        <v>187</v>
      </c>
      <c r="D112" s="263"/>
      <c r="E112" s="267"/>
      <c r="F112" s="195">
        <f t="shared" si="33"/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</row>
    <row r="113" spans="1:18" s="207" customFormat="1" ht="15" customHeight="1">
      <c r="A113" s="257" t="s">
        <v>220</v>
      </c>
      <c r="B113" s="258" t="s">
        <v>209</v>
      </c>
      <c r="C113" s="206" t="s">
        <v>475</v>
      </c>
      <c r="D113" s="263"/>
      <c r="E113" s="267"/>
      <c r="F113" s="194">
        <f t="shared" si="33"/>
        <v>600000</v>
      </c>
      <c r="G113" s="194">
        <f aca="true" t="shared" si="39" ref="G113:R113">SUM(G114:G117)</f>
        <v>0</v>
      </c>
      <c r="H113" s="194">
        <f t="shared" si="39"/>
        <v>0</v>
      </c>
      <c r="I113" s="194">
        <f t="shared" si="39"/>
        <v>0</v>
      </c>
      <c r="J113" s="194">
        <f t="shared" si="39"/>
        <v>0</v>
      </c>
      <c r="K113" s="194">
        <f t="shared" si="39"/>
        <v>0</v>
      </c>
      <c r="L113" s="194">
        <f t="shared" si="39"/>
        <v>0</v>
      </c>
      <c r="M113" s="194">
        <f t="shared" si="39"/>
        <v>0</v>
      </c>
      <c r="N113" s="194">
        <f t="shared" si="39"/>
        <v>0</v>
      </c>
      <c r="O113" s="194">
        <f t="shared" si="39"/>
        <v>300000</v>
      </c>
      <c r="P113" s="194">
        <f t="shared" si="39"/>
        <v>300000</v>
      </c>
      <c r="Q113" s="194">
        <f t="shared" si="39"/>
        <v>0</v>
      </c>
      <c r="R113" s="194">
        <f t="shared" si="39"/>
        <v>0</v>
      </c>
    </row>
    <row r="114" spans="1:18" s="210" customFormat="1" ht="15" customHeight="1">
      <c r="A114" s="257"/>
      <c r="B114" s="258"/>
      <c r="C114" s="209" t="s">
        <v>6</v>
      </c>
      <c r="D114" s="263"/>
      <c r="E114" s="267"/>
      <c r="F114" s="195">
        <f t="shared" si="33"/>
        <v>540000</v>
      </c>
      <c r="G114" s="195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270000</v>
      </c>
      <c r="P114" s="195">
        <v>270000</v>
      </c>
      <c r="Q114" s="195">
        <v>0</v>
      </c>
      <c r="R114" s="195">
        <v>0</v>
      </c>
    </row>
    <row r="115" spans="1:18" s="210" customFormat="1" ht="15" customHeight="1">
      <c r="A115" s="257"/>
      <c r="B115" s="258"/>
      <c r="C115" s="209" t="s">
        <v>7</v>
      </c>
      <c r="D115" s="263"/>
      <c r="E115" s="267"/>
      <c r="F115" s="195">
        <f t="shared" si="33"/>
        <v>60000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195">
        <v>0</v>
      </c>
      <c r="O115" s="195">
        <v>30000</v>
      </c>
      <c r="P115" s="195">
        <v>30000</v>
      </c>
      <c r="Q115" s="195">
        <v>0</v>
      </c>
      <c r="R115" s="195">
        <v>0</v>
      </c>
    </row>
    <row r="116" spans="1:18" s="210" customFormat="1" ht="15" customHeight="1">
      <c r="A116" s="257"/>
      <c r="B116" s="258"/>
      <c r="C116" s="209" t="s">
        <v>8</v>
      </c>
      <c r="D116" s="263"/>
      <c r="E116" s="267"/>
      <c r="F116" s="195">
        <f t="shared" si="33"/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</row>
    <row r="117" spans="1:18" s="210" customFormat="1" ht="15" customHeight="1">
      <c r="A117" s="257"/>
      <c r="B117" s="258"/>
      <c r="C117" s="209" t="s">
        <v>187</v>
      </c>
      <c r="D117" s="263"/>
      <c r="E117" s="267"/>
      <c r="F117" s="195">
        <f t="shared" si="33"/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</row>
    <row r="118" spans="1:18" s="207" customFormat="1" ht="15" customHeight="1">
      <c r="A118" s="257" t="s">
        <v>515</v>
      </c>
      <c r="B118" s="258" t="s">
        <v>211</v>
      </c>
      <c r="C118" s="206" t="s">
        <v>475</v>
      </c>
      <c r="D118" s="263"/>
      <c r="E118" s="267"/>
      <c r="F118" s="194">
        <f t="shared" si="33"/>
        <v>1080000</v>
      </c>
      <c r="G118" s="194">
        <f aca="true" t="shared" si="40" ref="G118:R118">SUM(G119:G122)</f>
        <v>0</v>
      </c>
      <c r="H118" s="194">
        <f t="shared" si="40"/>
        <v>0</v>
      </c>
      <c r="I118" s="194">
        <f t="shared" si="40"/>
        <v>0</v>
      </c>
      <c r="J118" s="194">
        <f t="shared" si="40"/>
        <v>0</v>
      </c>
      <c r="K118" s="194">
        <f t="shared" si="40"/>
        <v>0</v>
      </c>
      <c r="L118" s="194">
        <f t="shared" si="40"/>
        <v>0</v>
      </c>
      <c r="M118" s="194">
        <f t="shared" si="40"/>
        <v>0</v>
      </c>
      <c r="N118" s="194">
        <f t="shared" si="40"/>
        <v>500000</v>
      </c>
      <c r="O118" s="194">
        <f t="shared" si="40"/>
        <v>580000</v>
      </c>
      <c r="P118" s="194">
        <f t="shared" si="40"/>
        <v>0</v>
      </c>
      <c r="Q118" s="194">
        <f t="shared" si="40"/>
        <v>0</v>
      </c>
      <c r="R118" s="194">
        <f t="shared" si="40"/>
        <v>0</v>
      </c>
    </row>
    <row r="119" spans="1:18" s="210" customFormat="1" ht="15" customHeight="1">
      <c r="A119" s="257"/>
      <c r="B119" s="258"/>
      <c r="C119" s="209" t="s">
        <v>6</v>
      </c>
      <c r="D119" s="263"/>
      <c r="E119" s="267"/>
      <c r="F119" s="195">
        <f t="shared" si="33"/>
        <v>972000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450000</v>
      </c>
      <c r="O119" s="195">
        <v>522000</v>
      </c>
      <c r="P119" s="195">
        <v>0</v>
      </c>
      <c r="Q119" s="195">
        <v>0</v>
      </c>
      <c r="R119" s="195">
        <v>0</v>
      </c>
    </row>
    <row r="120" spans="1:18" s="210" customFormat="1" ht="15" customHeight="1">
      <c r="A120" s="257"/>
      <c r="B120" s="258"/>
      <c r="C120" s="209" t="s">
        <v>7</v>
      </c>
      <c r="D120" s="263"/>
      <c r="E120" s="267"/>
      <c r="F120" s="195">
        <f t="shared" si="33"/>
        <v>108000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50000</v>
      </c>
      <c r="O120" s="195">
        <v>58000</v>
      </c>
      <c r="P120" s="195">
        <v>0</v>
      </c>
      <c r="Q120" s="195">
        <v>0</v>
      </c>
      <c r="R120" s="195">
        <v>0</v>
      </c>
    </row>
    <row r="121" spans="1:18" s="210" customFormat="1" ht="15" customHeight="1">
      <c r="A121" s="257"/>
      <c r="B121" s="258"/>
      <c r="C121" s="209" t="s">
        <v>8</v>
      </c>
      <c r="D121" s="263"/>
      <c r="E121" s="267"/>
      <c r="F121" s="195">
        <f t="shared" si="33"/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</row>
    <row r="122" spans="1:18" s="210" customFormat="1" ht="15" customHeight="1">
      <c r="A122" s="257"/>
      <c r="B122" s="258"/>
      <c r="C122" s="209" t="s">
        <v>187</v>
      </c>
      <c r="D122" s="263"/>
      <c r="E122" s="267"/>
      <c r="F122" s="195">
        <f t="shared" si="33"/>
        <v>0</v>
      </c>
      <c r="G122" s="195">
        <v>0</v>
      </c>
      <c r="H122" s="195">
        <v>0</v>
      </c>
      <c r="I122" s="195"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</row>
    <row r="123" spans="1:18" s="207" customFormat="1" ht="15" customHeight="1">
      <c r="A123" s="266" t="s">
        <v>25</v>
      </c>
      <c r="B123" s="258" t="s">
        <v>476</v>
      </c>
      <c r="C123" s="206" t="s">
        <v>475</v>
      </c>
      <c r="D123" s="263"/>
      <c r="E123" s="267"/>
      <c r="F123" s="194">
        <f>SUM(G123:R123)</f>
        <v>22830845.26501</v>
      </c>
      <c r="G123" s="194">
        <f aca="true" t="shared" si="41" ref="G123:R123">SUM(G124:G127)</f>
        <v>353507.6178</v>
      </c>
      <c r="H123" s="194">
        <f t="shared" si="41"/>
        <v>348380.989</v>
      </c>
      <c r="I123" s="194">
        <f t="shared" si="41"/>
        <v>491752.75821</v>
      </c>
      <c r="J123" s="194">
        <f t="shared" si="41"/>
        <v>37203.9</v>
      </c>
      <c r="K123" s="194">
        <f t="shared" si="41"/>
        <v>0</v>
      </c>
      <c r="L123" s="194">
        <f t="shared" si="41"/>
        <v>0</v>
      </c>
      <c r="M123" s="194">
        <f t="shared" si="41"/>
        <v>3100000</v>
      </c>
      <c r="N123" s="194">
        <f t="shared" si="41"/>
        <v>3800000</v>
      </c>
      <c r="O123" s="194">
        <f t="shared" si="41"/>
        <v>5700000</v>
      </c>
      <c r="P123" s="194">
        <f t="shared" si="41"/>
        <v>4450000</v>
      </c>
      <c r="Q123" s="194">
        <f t="shared" si="41"/>
        <v>3500000</v>
      </c>
      <c r="R123" s="194">
        <f t="shared" si="41"/>
        <v>1050000</v>
      </c>
    </row>
    <row r="124" spans="1:18" s="210" customFormat="1" ht="15" customHeight="1">
      <c r="A124" s="266"/>
      <c r="B124" s="258"/>
      <c r="C124" s="209" t="s">
        <v>6</v>
      </c>
      <c r="D124" s="263"/>
      <c r="E124" s="267"/>
      <c r="F124" s="195">
        <f>SUM(G124:R124)</f>
        <v>20536560.31201</v>
      </c>
      <c r="G124" s="195">
        <f>G129+G134+G139+G144+G149+G154+G159+G164+G169+G174+G179+G184+G189+G194+G199+G204+G209+G214+G219+G224+G229+G234+G239+G244</f>
        <v>311935.5898</v>
      </c>
      <c r="H124" s="195">
        <f aca="true" t="shared" si="42" ref="H124:R124">H129+H134+H139+H144+H149+H154+H159+H164+H169+H174+H179+H184+H189+H194+H199+H204+H209+H214+H219+H224+H229+H234+H239+H244</f>
        <v>317930.989</v>
      </c>
      <c r="I124" s="195">
        <f t="shared" si="42"/>
        <v>466693.73321</v>
      </c>
      <c r="J124" s="195">
        <f t="shared" si="42"/>
        <v>0</v>
      </c>
      <c r="K124" s="195">
        <f t="shared" si="42"/>
        <v>0</v>
      </c>
      <c r="L124" s="195">
        <f t="shared" si="42"/>
        <v>0</v>
      </c>
      <c r="M124" s="195">
        <f t="shared" si="42"/>
        <v>2790000</v>
      </c>
      <c r="N124" s="195">
        <f t="shared" si="42"/>
        <v>3420000</v>
      </c>
      <c r="O124" s="195">
        <f t="shared" si="42"/>
        <v>5130000</v>
      </c>
      <c r="P124" s="195">
        <f t="shared" si="42"/>
        <v>4005000</v>
      </c>
      <c r="Q124" s="195">
        <f t="shared" si="42"/>
        <v>3150000</v>
      </c>
      <c r="R124" s="195">
        <f t="shared" si="42"/>
        <v>945000</v>
      </c>
    </row>
    <row r="125" spans="1:18" s="210" customFormat="1" ht="15" customHeight="1">
      <c r="A125" s="266"/>
      <c r="B125" s="258"/>
      <c r="C125" s="209" t="s">
        <v>7</v>
      </c>
      <c r="D125" s="263"/>
      <c r="E125" s="267"/>
      <c r="F125" s="195">
        <f>SUM(G125:R125)</f>
        <v>2294284.953</v>
      </c>
      <c r="G125" s="195">
        <f aca="true" t="shared" si="43" ref="G125:R127">G130+G135+G140+G145+G150+G155+G160+G165+G170+G175+G180+G185+G190+G195+G200+G205+G210+G215+G220+G225+G230+G235+G240+G245</f>
        <v>41572.028</v>
      </c>
      <c r="H125" s="195">
        <f t="shared" si="43"/>
        <v>30450</v>
      </c>
      <c r="I125" s="195">
        <f t="shared" si="43"/>
        <v>25059.025</v>
      </c>
      <c r="J125" s="195">
        <f t="shared" si="43"/>
        <v>37203.9</v>
      </c>
      <c r="K125" s="195">
        <f t="shared" si="43"/>
        <v>0</v>
      </c>
      <c r="L125" s="195">
        <f t="shared" si="43"/>
        <v>0</v>
      </c>
      <c r="M125" s="195">
        <f t="shared" si="43"/>
        <v>310000</v>
      </c>
      <c r="N125" s="195">
        <f t="shared" si="43"/>
        <v>380000</v>
      </c>
      <c r="O125" s="195">
        <f t="shared" si="43"/>
        <v>570000</v>
      </c>
      <c r="P125" s="195">
        <f t="shared" si="43"/>
        <v>445000</v>
      </c>
      <c r="Q125" s="195">
        <f t="shared" si="43"/>
        <v>350000</v>
      </c>
      <c r="R125" s="195">
        <f t="shared" si="43"/>
        <v>105000</v>
      </c>
    </row>
    <row r="126" spans="1:18" s="210" customFormat="1" ht="15" customHeight="1">
      <c r="A126" s="266"/>
      <c r="B126" s="258"/>
      <c r="C126" s="209" t="s">
        <v>8</v>
      </c>
      <c r="D126" s="263"/>
      <c r="E126" s="267"/>
      <c r="F126" s="195">
        <f>SUM(G126:R126)</f>
        <v>0</v>
      </c>
      <c r="G126" s="195">
        <f t="shared" si="43"/>
        <v>0</v>
      </c>
      <c r="H126" s="195">
        <f t="shared" si="43"/>
        <v>0</v>
      </c>
      <c r="I126" s="195">
        <f t="shared" si="43"/>
        <v>0</v>
      </c>
      <c r="J126" s="195">
        <f t="shared" si="43"/>
        <v>0</v>
      </c>
      <c r="K126" s="195">
        <f t="shared" si="43"/>
        <v>0</v>
      </c>
      <c r="L126" s="195">
        <f t="shared" si="43"/>
        <v>0</v>
      </c>
      <c r="M126" s="195">
        <f t="shared" si="43"/>
        <v>0</v>
      </c>
      <c r="N126" s="195">
        <f t="shared" si="43"/>
        <v>0</v>
      </c>
      <c r="O126" s="195">
        <f t="shared" si="43"/>
        <v>0</v>
      </c>
      <c r="P126" s="195">
        <f t="shared" si="43"/>
        <v>0</v>
      </c>
      <c r="Q126" s="195">
        <f t="shared" si="43"/>
        <v>0</v>
      </c>
      <c r="R126" s="195">
        <f t="shared" si="43"/>
        <v>0</v>
      </c>
    </row>
    <row r="127" spans="1:18" s="210" customFormat="1" ht="15" customHeight="1">
      <c r="A127" s="266"/>
      <c r="B127" s="258"/>
      <c r="C127" s="209" t="s">
        <v>187</v>
      </c>
      <c r="D127" s="263"/>
      <c r="E127" s="267"/>
      <c r="F127" s="195">
        <f>SUM(G127:R127)</f>
        <v>0</v>
      </c>
      <c r="G127" s="195">
        <f t="shared" si="43"/>
        <v>0</v>
      </c>
      <c r="H127" s="195">
        <f t="shared" si="43"/>
        <v>0</v>
      </c>
      <c r="I127" s="195">
        <f t="shared" si="43"/>
        <v>0</v>
      </c>
      <c r="J127" s="195">
        <f t="shared" si="43"/>
        <v>0</v>
      </c>
      <c r="K127" s="195">
        <f t="shared" si="43"/>
        <v>0</v>
      </c>
      <c r="L127" s="195">
        <f t="shared" si="43"/>
        <v>0</v>
      </c>
      <c r="M127" s="195">
        <f t="shared" si="43"/>
        <v>0</v>
      </c>
      <c r="N127" s="195">
        <f t="shared" si="43"/>
        <v>0</v>
      </c>
      <c r="O127" s="195">
        <f t="shared" si="43"/>
        <v>0</v>
      </c>
      <c r="P127" s="195">
        <f t="shared" si="43"/>
        <v>0</v>
      </c>
      <c r="Q127" s="195">
        <f t="shared" si="43"/>
        <v>0</v>
      </c>
      <c r="R127" s="195">
        <f t="shared" si="43"/>
        <v>0</v>
      </c>
    </row>
    <row r="128" spans="1:18" s="207" customFormat="1" ht="15" customHeight="1">
      <c r="A128" s="257" t="s">
        <v>237</v>
      </c>
      <c r="B128" s="258" t="s">
        <v>201</v>
      </c>
      <c r="C128" s="206" t="s">
        <v>475</v>
      </c>
      <c r="D128" s="256"/>
      <c r="E128" s="256"/>
      <c r="F128" s="194">
        <f aca="true" t="shared" si="44" ref="F128:F316">SUM(G128:R128)</f>
        <v>353507.6178</v>
      </c>
      <c r="G128" s="194">
        <f aca="true" t="shared" si="45" ref="G128:R128">SUM(G129:G132)</f>
        <v>353507.6178</v>
      </c>
      <c r="H128" s="194">
        <f t="shared" si="45"/>
        <v>0</v>
      </c>
      <c r="I128" s="194">
        <f t="shared" si="45"/>
        <v>0</v>
      </c>
      <c r="J128" s="194">
        <f t="shared" si="45"/>
        <v>0</v>
      </c>
      <c r="K128" s="194">
        <f t="shared" si="45"/>
        <v>0</v>
      </c>
      <c r="L128" s="194">
        <f t="shared" si="45"/>
        <v>0</v>
      </c>
      <c r="M128" s="194">
        <f t="shared" si="45"/>
        <v>0</v>
      </c>
      <c r="N128" s="194">
        <f t="shared" si="45"/>
        <v>0</v>
      </c>
      <c r="O128" s="194">
        <f t="shared" si="45"/>
        <v>0</v>
      </c>
      <c r="P128" s="194">
        <f t="shared" si="45"/>
        <v>0</v>
      </c>
      <c r="Q128" s="194">
        <f t="shared" si="45"/>
        <v>0</v>
      </c>
      <c r="R128" s="194">
        <f t="shared" si="45"/>
        <v>0</v>
      </c>
    </row>
    <row r="129" spans="1:18" s="210" customFormat="1" ht="15" customHeight="1">
      <c r="A129" s="257"/>
      <c r="B129" s="258"/>
      <c r="C129" s="209" t="s">
        <v>6</v>
      </c>
      <c r="D129" s="256"/>
      <c r="E129" s="256"/>
      <c r="F129" s="195">
        <f t="shared" si="44"/>
        <v>311935.5898</v>
      </c>
      <c r="G129" s="195">
        <v>311935.5898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</row>
    <row r="130" spans="1:18" s="210" customFormat="1" ht="15" customHeight="1">
      <c r="A130" s="257"/>
      <c r="B130" s="258"/>
      <c r="C130" s="209" t="s">
        <v>7</v>
      </c>
      <c r="D130" s="256"/>
      <c r="E130" s="256"/>
      <c r="F130" s="195">
        <f t="shared" si="44"/>
        <v>41572.028</v>
      </c>
      <c r="G130" s="195">
        <f>32634.03+8937.998</f>
        <v>41572.028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</row>
    <row r="131" spans="1:18" s="210" customFormat="1" ht="15" customHeight="1">
      <c r="A131" s="257"/>
      <c r="B131" s="258"/>
      <c r="C131" s="209" t="s">
        <v>8</v>
      </c>
      <c r="D131" s="256"/>
      <c r="E131" s="256"/>
      <c r="F131" s="195">
        <f t="shared" si="44"/>
        <v>0</v>
      </c>
      <c r="G131" s="195">
        <v>0</v>
      </c>
      <c r="H131" s="195">
        <v>0</v>
      </c>
      <c r="I131" s="195"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</row>
    <row r="132" spans="1:18" s="210" customFormat="1" ht="15" customHeight="1">
      <c r="A132" s="257"/>
      <c r="B132" s="258"/>
      <c r="C132" s="209" t="s">
        <v>187</v>
      </c>
      <c r="D132" s="256"/>
      <c r="E132" s="256"/>
      <c r="F132" s="195">
        <f t="shared" si="44"/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P132" s="195">
        <v>0</v>
      </c>
      <c r="Q132" s="195">
        <v>0</v>
      </c>
      <c r="R132" s="195">
        <v>0</v>
      </c>
    </row>
    <row r="133" spans="1:18" s="207" customFormat="1" ht="15" customHeight="1">
      <c r="A133" s="257" t="s">
        <v>238</v>
      </c>
      <c r="B133" s="258" t="s">
        <v>266</v>
      </c>
      <c r="C133" s="206" t="s">
        <v>475</v>
      </c>
      <c r="D133" s="256"/>
      <c r="E133" s="256"/>
      <c r="F133" s="194">
        <f t="shared" si="44"/>
        <v>795714.16021</v>
      </c>
      <c r="G133" s="194">
        <f aca="true" t="shared" si="46" ref="G133:R133">SUM(G134:G137)</f>
        <v>0</v>
      </c>
      <c r="H133" s="194">
        <f t="shared" si="46"/>
        <v>348380.989</v>
      </c>
      <c r="I133" s="194">
        <f t="shared" si="46"/>
        <v>447333.17121</v>
      </c>
      <c r="J133" s="194">
        <f t="shared" si="46"/>
        <v>0</v>
      </c>
      <c r="K133" s="194">
        <f t="shared" si="46"/>
        <v>0</v>
      </c>
      <c r="L133" s="194">
        <f t="shared" si="46"/>
        <v>0</v>
      </c>
      <c r="M133" s="194">
        <f t="shared" si="46"/>
        <v>0</v>
      </c>
      <c r="N133" s="194">
        <f t="shared" si="46"/>
        <v>0</v>
      </c>
      <c r="O133" s="194">
        <f t="shared" si="46"/>
        <v>0</v>
      </c>
      <c r="P133" s="194">
        <f t="shared" si="46"/>
        <v>0</v>
      </c>
      <c r="Q133" s="194">
        <f t="shared" si="46"/>
        <v>0</v>
      </c>
      <c r="R133" s="194">
        <f t="shared" si="46"/>
        <v>0</v>
      </c>
    </row>
    <row r="134" spans="1:18" s="210" customFormat="1" ht="15" customHeight="1">
      <c r="A134" s="257"/>
      <c r="B134" s="258"/>
      <c r="C134" s="209" t="s">
        <v>6</v>
      </c>
      <c r="D134" s="256"/>
      <c r="E134" s="256"/>
      <c r="F134" s="195">
        <f t="shared" si="44"/>
        <v>745205.13521</v>
      </c>
      <c r="G134" s="195">
        <v>0</v>
      </c>
      <c r="H134" s="195">
        <v>317930.989</v>
      </c>
      <c r="I134" s="195">
        <v>427274.14621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</row>
    <row r="135" spans="1:18" s="210" customFormat="1" ht="15" customHeight="1">
      <c r="A135" s="257"/>
      <c r="B135" s="258"/>
      <c r="C135" s="209" t="s">
        <v>7</v>
      </c>
      <c r="D135" s="256"/>
      <c r="E135" s="256"/>
      <c r="F135" s="195">
        <f t="shared" si="44"/>
        <v>50509.025</v>
      </c>
      <c r="G135" s="195">
        <v>0</v>
      </c>
      <c r="H135" s="195">
        <v>30450</v>
      </c>
      <c r="I135" s="195">
        <v>20059.025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</row>
    <row r="136" spans="1:18" s="210" customFormat="1" ht="15" customHeight="1">
      <c r="A136" s="257"/>
      <c r="B136" s="258"/>
      <c r="C136" s="209" t="s">
        <v>8</v>
      </c>
      <c r="D136" s="256"/>
      <c r="E136" s="256"/>
      <c r="F136" s="195">
        <f t="shared" si="44"/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</row>
    <row r="137" spans="1:18" s="210" customFormat="1" ht="15" customHeight="1">
      <c r="A137" s="257"/>
      <c r="B137" s="258"/>
      <c r="C137" s="209" t="s">
        <v>187</v>
      </c>
      <c r="D137" s="256"/>
      <c r="E137" s="256"/>
      <c r="F137" s="195">
        <f t="shared" si="44"/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</row>
    <row r="138" spans="1:18" s="207" customFormat="1" ht="15" customHeight="1">
      <c r="A138" s="257" t="s">
        <v>239</v>
      </c>
      <c r="B138" s="258" t="s">
        <v>163</v>
      </c>
      <c r="C138" s="206" t="s">
        <v>475</v>
      </c>
      <c r="D138" s="256"/>
      <c r="E138" s="256"/>
      <c r="F138" s="194">
        <f t="shared" si="44"/>
        <v>68623.487</v>
      </c>
      <c r="G138" s="194">
        <f aca="true" t="shared" si="47" ref="G138:R138">SUM(G139:G142)</f>
        <v>0</v>
      </c>
      <c r="H138" s="194">
        <f t="shared" si="47"/>
        <v>0</v>
      </c>
      <c r="I138" s="194">
        <f t="shared" si="47"/>
        <v>44419.587</v>
      </c>
      <c r="J138" s="194">
        <f t="shared" si="47"/>
        <v>24203.9</v>
      </c>
      <c r="K138" s="194">
        <f t="shared" si="47"/>
        <v>0</v>
      </c>
      <c r="L138" s="194">
        <f t="shared" si="47"/>
        <v>0</v>
      </c>
      <c r="M138" s="194">
        <f t="shared" si="47"/>
        <v>0</v>
      </c>
      <c r="N138" s="194">
        <f t="shared" si="47"/>
        <v>0</v>
      </c>
      <c r="O138" s="194">
        <f t="shared" si="47"/>
        <v>0</v>
      </c>
      <c r="P138" s="194">
        <f t="shared" si="47"/>
        <v>0</v>
      </c>
      <c r="Q138" s="194">
        <f t="shared" si="47"/>
        <v>0</v>
      </c>
      <c r="R138" s="194">
        <f t="shared" si="47"/>
        <v>0</v>
      </c>
    </row>
    <row r="139" spans="1:18" s="210" customFormat="1" ht="15" customHeight="1">
      <c r="A139" s="257"/>
      <c r="B139" s="258"/>
      <c r="C139" s="209" t="s">
        <v>6</v>
      </c>
      <c r="D139" s="256"/>
      <c r="E139" s="256"/>
      <c r="F139" s="195">
        <f t="shared" si="44"/>
        <v>39419.587</v>
      </c>
      <c r="G139" s="195">
        <v>0</v>
      </c>
      <c r="H139" s="195">
        <v>0</v>
      </c>
      <c r="I139" s="195">
        <v>39419.587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</row>
    <row r="140" spans="1:18" s="210" customFormat="1" ht="15" customHeight="1">
      <c r="A140" s="257"/>
      <c r="B140" s="258"/>
      <c r="C140" s="209" t="s">
        <v>7</v>
      </c>
      <c r="D140" s="256"/>
      <c r="E140" s="256"/>
      <c r="F140" s="195">
        <f t="shared" si="44"/>
        <v>29203.9</v>
      </c>
      <c r="G140" s="195">
        <v>0</v>
      </c>
      <c r="H140" s="195">
        <v>0</v>
      </c>
      <c r="I140" s="195">
        <v>5000</v>
      </c>
      <c r="J140" s="195">
        <v>24203.9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</row>
    <row r="141" spans="1:18" s="210" customFormat="1" ht="15" customHeight="1">
      <c r="A141" s="257"/>
      <c r="B141" s="258"/>
      <c r="C141" s="209" t="s">
        <v>8</v>
      </c>
      <c r="D141" s="256"/>
      <c r="E141" s="256"/>
      <c r="F141" s="195">
        <f t="shared" si="44"/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P141" s="195">
        <v>0</v>
      </c>
      <c r="Q141" s="195">
        <v>0</v>
      </c>
      <c r="R141" s="195">
        <v>0</v>
      </c>
    </row>
    <row r="142" spans="1:18" s="210" customFormat="1" ht="15" customHeight="1">
      <c r="A142" s="257"/>
      <c r="B142" s="258"/>
      <c r="C142" s="209" t="s">
        <v>187</v>
      </c>
      <c r="D142" s="256"/>
      <c r="E142" s="256"/>
      <c r="F142" s="195">
        <f t="shared" si="44"/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</row>
    <row r="143" spans="1:18" s="207" customFormat="1" ht="15" customHeight="1">
      <c r="A143" s="257" t="s">
        <v>240</v>
      </c>
      <c r="B143" s="258" t="s">
        <v>76</v>
      </c>
      <c r="C143" s="206" t="s">
        <v>475</v>
      </c>
      <c r="D143" s="256"/>
      <c r="E143" s="256"/>
      <c r="F143" s="194">
        <f t="shared" si="44"/>
        <v>0</v>
      </c>
      <c r="G143" s="194">
        <f aca="true" t="shared" si="48" ref="G143:R143">SUM(G144:G147)</f>
        <v>0</v>
      </c>
      <c r="H143" s="194">
        <f t="shared" si="48"/>
        <v>0</v>
      </c>
      <c r="I143" s="194">
        <f t="shared" si="48"/>
        <v>0</v>
      </c>
      <c r="J143" s="194">
        <f t="shared" si="48"/>
        <v>0</v>
      </c>
      <c r="K143" s="194">
        <f t="shared" si="48"/>
        <v>0</v>
      </c>
      <c r="L143" s="194">
        <f t="shared" si="48"/>
        <v>0</v>
      </c>
      <c r="M143" s="194">
        <f t="shared" si="48"/>
        <v>0</v>
      </c>
      <c r="N143" s="194">
        <f t="shared" si="48"/>
        <v>0</v>
      </c>
      <c r="O143" s="194">
        <f t="shared" si="48"/>
        <v>0</v>
      </c>
      <c r="P143" s="194">
        <f t="shared" si="48"/>
        <v>0</v>
      </c>
      <c r="Q143" s="194">
        <f t="shared" si="48"/>
        <v>0</v>
      </c>
      <c r="R143" s="194">
        <f t="shared" si="48"/>
        <v>0</v>
      </c>
    </row>
    <row r="144" spans="1:18" s="210" customFormat="1" ht="15" customHeight="1">
      <c r="A144" s="257"/>
      <c r="B144" s="258"/>
      <c r="C144" s="209" t="s">
        <v>6</v>
      </c>
      <c r="D144" s="256"/>
      <c r="E144" s="256"/>
      <c r="F144" s="195">
        <f t="shared" si="44"/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</row>
    <row r="145" spans="1:18" s="210" customFormat="1" ht="15" customHeight="1">
      <c r="A145" s="257"/>
      <c r="B145" s="258"/>
      <c r="C145" s="209" t="s">
        <v>7</v>
      </c>
      <c r="D145" s="256"/>
      <c r="E145" s="256"/>
      <c r="F145" s="195">
        <f t="shared" si="44"/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</row>
    <row r="146" spans="1:18" s="210" customFormat="1" ht="15" customHeight="1">
      <c r="A146" s="257"/>
      <c r="B146" s="258"/>
      <c r="C146" s="209" t="s">
        <v>8</v>
      </c>
      <c r="D146" s="256"/>
      <c r="E146" s="256"/>
      <c r="F146" s="195">
        <f t="shared" si="44"/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</row>
    <row r="147" spans="1:18" s="210" customFormat="1" ht="15" customHeight="1">
      <c r="A147" s="257"/>
      <c r="B147" s="258"/>
      <c r="C147" s="209" t="s">
        <v>187</v>
      </c>
      <c r="D147" s="256"/>
      <c r="E147" s="256"/>
      <c r="F147" s="195">
        <f t="shared" si="44"/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</row>
    <row r="148" spans="1:18" s="207" customFormat="1" ht="15" customHeight="1">
      <c r="A148" s="257" t="s">
        <v>241</v>
      </c>
      <c r="B148" s="258" t="s">
        <v>516</v>
      </c>
      <c r="C148" s="206" t="s">
        <v>475</v>
      </c>
      <c r="D148" s="256"/>
      <c r="E148" s="267"/>
      <c r="F148" s="194">
        <f t="shared" si="44"/>
        <v>13000</v>
      </c>
      <c r="G148" s="194">
        <f>SUM(G149:G152)</f>
        <v>0</v>
      </c>
      <c r="H148" s="194">
        <f>SUM(H149:H152)</f>
        <v>0</v>
      </c>
      <c r="I148" s="194">
        <f aca="true" t="shared" si="49" ref="I148:R148">SUM(I149:I152)</f>
        <v>0</v>
      </c>
      <c r="J148" s="194">
        <f t="shared" si="49"/>
        <v>13000</v>
      </c>
      <c r="K148" s="194">
        <f t="shared" si="49"/>
        <v>0</v>
      </c>
      <c r="L148" s="194">
        <f t="shared" si="49"/>
        <v>0</v>
      </c>
      <c r="M148" s="194">
        <f t="shared" si="49"/>
        <v>0</v>
      </c>
      <c r="N148" s="194">
        <f t="shared" si="49"/>
        <v>0</v>
      </c>
      <c r="O148" s="194">
        <f t="shared" si="49"/>
        <v>0</v>
      </c>
      <c r="P148" s="194">
        <f t="shared" si="49"/>
        <v>0</v>
      </c>
      <c r="Q148" s="194">
        <f t="shared" si="49"/>
        <v>0</v>
      </c>
      <c r="R148" s="194">
        <f t="shared" si="49"/>
        <v>0</v>
      </c>
    </row>
    <row r="149" spans="1:18" s="210" customFormat="1" ht="15" customHeight="1">
      <c r="A149" s="257"/>
      <c r="B149" s="258"/>
      <c r="C149" s="209" t="s">
        <v>6</v>
      </c>
      <c r="D149" s="256"/>
      <c r="E149" s="267"/>
      <c r="F149" s="195">
        <f t="shared" si="4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</row>
    <row r="150" spans="1:18" s="210" customFormat="1" ht="15" customHeight="1">
      <c r="A150" s="257"/>
      <c r="B150" s="258"/>
      <c r="C150" s="209" t="s">
        <v>7</v>
      </c>
      <c r="D150" s="256"/>
      <c r="E150" s="267"/>
      <c r="F150" s="195">
        <f t="shared" si="44"/>
        <v>13000</v>
      </c>
      <c r="G150" s="195">
        <v>0</v>
      </c>
      <c r="H150" s="195">
        <v>0</v>
      </c>
      <c r="I150" s="195">
        <v>0</v>
      </c>
      <c r="J150" s="195">
        <v>13000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</row>
    <row r="151" spans="1:18" s="210" customFormat="1" ht="15" customHeight="1">
      <c r="A151" s="257"/>
      <c r="B151" s="258"/>
      <c r="C151" s="209" t="s">
        <v>8</v>
      </c>
      <c r="D151" s="256"/>
      <c r="E151" s="267"/>
      <c r="F151" s="195">
        <f t="shared" si="44"/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</row>
    <row r="152" spans="1:18" s="210" customFormat="1" ht="15" customHeight="1">
      <c r="A152" s="257"/>
      <c r="B152" s="258"/>
      <c r="C152" s="209" t="s">
        <v>187</v>
      </c>
      <c r="D152" s="256"/>
      <c r="E152" s="267"/>
      <c r="F152" s="195">
        <f t="shared" si="44"/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</row>
    <row r="153" spans="1:18" s="207" customFormat="1" ht="15" customHeight="1">
      <c r="A153" s="257" t="s">
        <v>242</v>
      </c>
      <c r="B153" s="258" t="s">
        <v>472</v>
      </c>
      <c r="C153" s="206" t="s">
        <v>475</v>
      </c>
      <c r="D153" s="256"/>
      <c r="E153" s="267"/>
      <c r="F153" s="194">
        <f t="shared" si="44"/>
        <v>0</v>
      </c>
      <c r="G153" s="194">
        <f>SUM(G154:G157)</f>
        <v>0</v>
      </c>
      <c r="H153" s="194">
        <f>SUM(H154:H157)</f>
        <v>0</v>
      </c>
      <c r="I153" s="194">
        <f aca="true" t="shared" si="50" ref="I153:R153">SUM(I154:I157)</f>
        <v>0</v>
      </c>
      <c r="J153" s="194">
        <f t="shared" si="50"/>
        <v>0</v>
      </c>
      <c r="K153" s="194">
        <f t="shared" si="50"/>
        <v>0</v>
      </c>
      <c r="L153" s="194">
        <f t="shared" si="50"/>
        <v>0</v>
      </c>
      <c r="M153" s="194">
        <f t="shared" si="50"/>
        <v>0</v>
      </c>
      <c r="N153" s="194">
        <f t="shared" si="50"/>
        <v>0</v>
      </c>
      <c r="O153" s="194">
        <f t="shared" si="50"/>
        <v>0</v>
      </c>
      <c r="P153" s="194">
        <f t="shared" si="50"/>
        <v>0</v>
      </c>
      <c r="Q153" s="194">
        <f t="shared" si="50"/>
        <v>0</v>
      </c>
      <c r="R153" s="194">
        <f t="shared" si="50"/>
        <v>0</v>
      </c>
    </row>
    <row r="154" spans="1:18" s="210" customFormat="1" ht="15" customHeight="1">
      <c r="A154" s="257"/>
      <c r="B154" s="258"/>
      <c r="C154" s="209" t="s">
        <v>6</v>
      </c>
      <c r="D154" s="256"/>
      <c r="E154" s="267"/>
      <c r="F154" s="195">
        <f t="shared" si="44"/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</row>
    <row r="155" spans="1:18" s="210" customFormat="1" ht="15" customHeight="1">
      <c r="A155" s="257"/>
      <c r="B155" s="258"/>
      <c r="C155" s="209" t="s">
        <v>7</v>
      </c>
      <c r="D155" s="256"/>
      <c r="E155" s="267"/>
      <c r="F155" s="195">
        <f t="shared" si="44"/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</row>
    <row r="156" spans="1:18" s="210" customFormat="1" ht="15" customHeight="1">
      <c r="A156" s="257"/>
      <c r="B156" s="258"/>
      <c r="C156" s="209" t="s">
        <v>8</v>
      </c>
      <c r="D156" s="256"/>
      <c r="E156" s="267"/>
      <c r="F156" s="195">
        <f t="shared" si="44"/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</row>
    <row r="157" spans="1:18" s="210" customFormat="1" ht="15" customHeight="1">
      <c r="A157" s="257"/>
      <c r="B157" s="258"/>
      <c r="C157" s="209" t="s">
        <v>187</v>
      </c>
      <c r="D157" s="256"/>
      <c r="E157" s="267"/>
      <c r="F157" s="195">
        <f t="shared" si="44"/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</row>
    <row r="158" spans="1:18" s="207" customFormat="1" ht="15" customHeight="1">
      <c r="A158" s="257" t="s">
        <v>243</v>
      </c>
      <c r="B158" s="258" t="s">
        <v>221</v>
      </c>
      <c r="C158" s="206" t="s">
        <v>475</v>
      </c>
      <c r="D158" s="256"/>
      <c r="E158" s="267"/>
      <c r="F158" s="194">
        <f t="shared" si="44"/>
        <v>0</v>
      </c>
      <c r="G158" s="194">
        <f>SUM(G159:G162)</f>
        <v>0</v>
      </c>
      <c r="H158" s="194">
        <f>SUM(H159:H162)</f>
        <v>0</v>
      </c>
      <c r="I158" s="194">
        <f aca="true" t="shared" si="51" ref="I158:R158">SUM(I159:I162)</f>
        <v>0</v>
      </c>
      <c r="J158" s="194">
        <f t="shared" si="51"/>
        <v>0</v>
      </c>
      <c r="K158" s="194">
        <f>SUM(K159:K162)</f>
        <v>0</v>
      </c>
      <c r="L158" s="194">
        <f>SUM(L159:L162)</f>
        <v>0</v>
      </c>
      <c r="M158" s="194">
        <f>SUM(M159:M162)</f>
        <v>0</v>
      </c>
      <c r="N158" s="194">
        <f t="shared" si="51"/>
        <v>0</v>
      </c>
      <c r="O158" s="194">
        <f t="shared" si="51"/>
        <v>0</v>
      </c>
      <c r="P158" s="194">
        <f t="shared" si="51"/>
        <v>0</v>
      </c>
      <c r="Q158" s="194">
        <f t="shared" si="51"/>
        <v>0</v>
      </c>
      <c r="R158" s="194">
        <f t="shared" si="51"/>
        <v>0</v>
      </c>
    </row>
    <row r="159" spans="1:18" s="210" customFormat="1" ht="15" customHeight="1">
      <c r="A159" s="257"/>
      <c r="B159" s="258"/>
      <c r="C159" s="209" t="s">
        <v>6</v>
      </c>
      <c r="D159" s="256"/>
      <c r="E159" s="267"/>
      <c r="F159" s="195">
        <f t="shared" si="44"/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</row>
    <row r="160" spans="1:18" s="210" customFormat="1" ht="15" customHeight="1">
      <c r="A160" s="257"/>
      <c r="B160" s="258"/>
      <c r="C160" s="209" t="s">
        <v>7</v>
      </c>
      <c r="D160" s="256"/>
      <c r="E160" s="267"/>
      <c r="F160" s="195">
        <f t="shared" si="44"/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</row>
    <row r="161" spans="1:18" s="210" customFormat="1" ht="15" customHeight="1">
      <c r="A161" s="257"/>
      <c r="B161" s="258"/>
      <c r="C161" s="209" t="s">
        <v>8</v>
      </c>
      <c r="D161" s="256"/>
      <c r="E161" s="267"/>
      <c r="F161" s="195">
        <f t="shared" si="44"/>
        <v>0</v>
      </c>
      <c r="G161" s="195">
        <v>0</v>
      </c>
      <c r="H161" s="195">
        <v>0</v>
      </c>
      <c r="I161" s="195"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</row>
    <row r="162" spans="1:18" s="210" customFormat="1" ht="15" customHeight="1">
      <c r="A162" s="257"/>
      <c r="B162" s="258"/>
      <c r="C162" s="209" t="s">
        <v>187</v>
      </c>
      <c r="D162" s="256"/>
      <c r="E162" s="267"/>
      <c r="F162" s="195">
        <f t="shared" si="44"/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</row>
    <row r="163" spans="1:18" s="207" customFormat="1" ht="15" customHeight="1">
      <c r="A163" s="257" t="s">
        <v>244</v>
      </c>
      <c r="B163" s="258" t="s">
        <v>222</v>
      </c>
      <c r="C163" s="206" t="s">
        <v>475</v>
      </c>
      <c r="D163" s="256"/>
      <c r="E163" s="267"/>
      <c r="F163" s="194">
        <f t="shared" si="44"/>
        <v>0</v>
      </c>
      <c r="G163" s="194">
        <f>SUM(G164:G167)</f>
        <v>0</v>
      </c>
      <c r="H163" s="194">
        <f>SUM(H164:H167)</f>
        <v>0</v>
      </c>
      <c r="I163" s="194">
        <f aca="true" t="shared" si="52" ref="I163:R163">SUM(I164:I167)</f>
        <v>0</v>
      </c>
      <c r="J163" s="194">
        <f t="shared" si="52"/>
        <v>0</v>
      </c>
      <c r="K163" s="194">
        <f t="shared" si="52"/>
        <v>0</v>
      </c>
      <c r="L163" s="194">
        <f t="shared" si="52"/>
        <v>0</v>
      </c>
      <c r="M163" s="194">
        <f t="shared" si="52"/>
        <v>0</v>
      </c>
      <c r="N163" s="194">
        <f t="shared" si="52"/>
        <v>0</v>
      </c>
      <c r="O163" s="194">
        <f t="shared" si="52"/>
        <v>0</v>
      </c>
      <c r="P163" s="194">
        <f t="shared" si="52"/>
        <v>0</v>
      </c>
      <c r="Q163" s="194">
        <f t="shared" si="52"/>
        <v>0</v>
      </c>
      <c r="R163" s="194">
        <f t="shared" si="52"/>
        <v>0</v>
      </c>
    </row>
    <row r="164" spans="1:18" s="210" customFormat="1" ht="15" customHeight="1">
      <c r="A164" s="257"/>
      <c r="B164" s="258"/>
      <c r="C164" s="209" t="s">
        <v>6</v>
      </c>
      <c r="D164" s="256"/>
      <c r="E164" s="267"/>
      <c r="F164" s="195">
        <f t="shared" si="44"/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</row>
    <row r="165" spans="1:18" s="210" customFormat="1" ht="15" customHeight="1">
      <c r="A165" s="257"/>
      <c r="B165" s="258"/>
      <c r="C165" s="209" t="s">
        <v>7</v>
      </c>
      <c r="D165" s="256"/>
      <c r="E165" s="267"/>
      <c r="F165" s="195">
        <f t="shared" si="44"/>
        <v>0</v>
      </c>
      <c r="G165" s="195">
        <v>0</v>
      </c>
      <c r="H165" s="195">
        <v>0</v>
      </c>
      <c r="I165" s="195"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</row>
    <row r="166" spans="1:18" s="210" customFormat="1" ht="15" customHeight="1">
      <c r="A166" s="257"/>
      <c r="B166" s="258"/>
      <c r="C166" s="209" t="s">
        <v>8</v>
      </c>
      <c r="D166" s="256"/>
      <c r="E166" s="267"/>
      <c r="F166" s="195">
        <f t="shared" si="44"/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</row>
    <row r="167" spans="1:18" s="210" customFormat="1" ht="15" customHeight="1">
      <c r="A167" s="257"/>
      <c r="B167" s="258"/>
      <c r="C167" s="209" t="s">
        <v>187</v>
      </c>
      <c r="D167" s="256"/>
      <c r="E167" s="267"/>
      <c r="F167" s="195">
        <f t="shared" si="44"/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</row>
    <row r="168" spans="1:18" s="207" customFormat="1" ht="15" customHeight="1">
      <c r="A168" s="257" t="s">
        <v>245</v>
      </c>
      <c r="B168" s="258" t="s">
        <v>223</v>
      </c>
      <c r="C168" s="206" t="s">
        <v>475</v>
      </c>
      <c r="D168" s="256"/>
      <c r="E168" s="267"/>
      <c r="F168" s="194">
        <f t="shared" si="44"/>
        <v>0</v>
      </c>
      <c r="G168" s="194">
        <f>SUM(G169:G172)</f>
        <v>0</v>
      </c>
      <c r="H168" s="194">
        <f>SUM(H169:H172)</f>
        <v>0</v>
      </c>
      <c r="I168" s="194">
        <f aca="true" t="shared" si="53" ref="I168:R168">SUM(I169:I172)</f>
        <v>0</v>
      </c>
      <c r="J168" s="194">
        <f t="shared" si="53"/>
        <v>0</v>
      </c>
      <c r="K168" s="194">
        <f t="shared" si="53"/>
        <v>0</v>
      </c>
      <c r="L168" s="194">
        <f t="shared" si="53"/>
        <v>0</v>
      </c>
      <c r="M168" s="194">
        <f t="shared" si="53"/>
        <v>0</v>
      </c>
      <c r="N168" s="194">
        <f t="shared" si="53"/>
        <v>0</v>
      </c>
      <c r="O168" s="194">
        <f t="shared" si="53"/>
        <v>0</v>
      </c>
      <c r="P168" s="194">
        <f t="shared" si="53"/>
        <v>0</v>
      </c>
      <c r="Q168" s="194">
        <f t="shared" si="53"/>
        <v>0</v>
      </c>
      <c r="R168" s="194">
        <f t="shared" si="53"/>
        <v>0</v>
      </c>
    </row>
    <row r="169" spans="1:18" s="210" customFormat="1" ht="15" customHeight="1">
      <c r="A169" s="257"/>
      <c r="B169" s="258"/>
      <c r="C169" s="209" t="s">
        <v>6</v>
      </c>
      <c r="D169" s="256"/>
      <c r="E169" s="267"/>
      <c r="F169" s="195">
        <f t="shared" si="44"/>
        <v>0</v>
      </c>
      <c r="G169" s="195">
        <v>0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</row>
    <row r="170" spans="1:18" s="210" customFormat="1" ht="15" customHeight="1">
      <c r="A170" s="257"/>
      <c r="B170" s="258"/>
      <c r="C170" s="209" t="s">
        <v>7</v>
      </c>
      <c r="D170" s="256"/>
      <c r="E170" s="267"/>
      <c r="F170" s="195">
        <f t="shared" si="44"/>
        <v>0</v>
      </c>
      <c r="G170" s="195">
        <v>0</v>
      </c>
      <c r="H170" s="195">
        <v>0</v>
      </c>
      <c r="I170" s="195"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</row>
    <row r="171" spans="1:18" s="210" customFormat="1" ht="15" customHeight="1">
      <c r="A171" s="257"/>
      <c r="B171" s="258"/>
      <c r="C171" s="209" t="s">
        <v>8</v>
      </c>
      <c r="D171" s="256"/>
      <c r="E171" s="267"/>
      <c r="F171" s="195">
        <f t="shared" si="44"/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</row>
    <row r="172" spans="1:18" s="210" customFormat="1" ht="15" customHeight="1">
      <c r="A172" s="257"/>
      <c r="B172" s="258"/>
      <c r="C172" s="209" t="s">
        <v>187</v>
      </c>
      <c r="D172" s="256"/>
      <c r="E172" s="267"/>
      <c r="F172" s="195">
        <f t="shared" si="44"/>
        <v>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</row>
    <row r="173" spans="1:18" s="207" customFormat="1" ht="15" customHeight="1">
      <c r="A173" s="257" t="s">
        <v>246</v>
      </c>
      <c r="B173" s="258" t="s">
        <v>224</v>
      </c>
      <c r="C173" s="206" t="s">
        <v>475</v>
      </c>
      <c r="D173" s="256"/>
      <c r="E173" s="267"/>
      <c r="F173" s="194">
        <f t="shared" si="44"/>
        <v>750000</v>
      </c>
      <c r="G173" s="194">
        <f>SUM(G174:G177)</f>
        <v>0</v>
      </c>
      <c r="H173" s="194">
        <f>SUM(H174:H177)</f>
        <v>0</v>
      </c>
      <c r="I173" s="194">
        <f aca="true" t="shared" si="54" ref="I173:R173">SUM(I174:I177)</f>
        <v>0</v>
      </c>
      <c r="J173" s="194">
        <f t="shared" si="54"/>
        <v>0</v>
      </c>
      <c r="K173" s="194">
        <f t="shared" si="54"/>
        <v>0</v>
      </c>
      <c r="L173" s="194">
        <f t="shared" si="54"/>
        <v>0</v>
      </c>
      <c r="M173" s="194">
        <f t="shared" si="54"/>
        <v>0</v>
      </c>
      <c r="N173" s="194">
        <f t="shared" si="54"/>
        <v>0</v>
      </c>
      <c r="O173" s="194">
        <f t="shared" si="54"/>
        <v>750000</v>
      </c>
      <c r="P173" s="194">
        <f t="shared" si="54"/>
        <v>0</v>
      </c>
      <c r="Q173" s="194">
        <f t="shared" si="54"/>
        <v>0</v>
      </c>
      <c r="R173" s="194">
        <f t="shared" si="54"/>
        <v>0</v>
      </c>
    </row>
    <row r="174" spans="1:18" s="210" customFormat="1" ht="15" customHeight="1">
      <c r="A174" s="257"/>
      <c r="B174" s="258"/>
      <c r="C174" s="209" t="s">
        <v>6</v>
      </c>
      <c r="D174" s="256"/>
      <c r="E174" s="267"/>
      <c r="F174" s="195">
        <f t="shared" si="44"/>
        <v>675000</v>
      </c>
      <c r="G174" s="195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675000</v>
      </c>
      <c r="P174" s="195">
        <v>0</v>
      </c>
      <c r="Q174" s="195">
        <v>0</v>
      </c>
      <c r="R174" s="195">
        <v>0</v>
      </c>
    </row>
    <row r="175" spans="1:18" s="210" customFormat="1" ht="15" customHeight="1">
      <c r="A175" s="257"/>
      <c r="B175" s="258"/>
      <c r="C175" s="209" t="s">
        <v>7</v>
      </c>
      <c r="D175" s="256"/>
      <c r="E175" s="267"/>
      <c r="F175" s="195">
        <f t="shared" si="44"/>
        <v>75000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75000</v>
      </c>
      <c r="P175" s="195">
        <v>0</v>
      </c>
      <c r="Q175" s="195">
        <v>0</v>
      </c>
      <c r="R175" s="195">
        <v>0</v>
      </c>
    </row>
    <row r="176" spans="1:18" s="210" customFormat="1" ht="15" customHeight="1">
      <c r="A176" s="257"/>
      <c r="B176" s="258"/>
      <c r="C176" s="209" t="s">
        <v>8</v>
      </c>
      <c r="D176" s="256"/>
      <c r="E176" s="267"/>
      <c r="F176" s="195">
        <f t="shared" si="44"/>
        <v>0</v>
      </c>
      <c r="G176" s="195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</row>
    <row r="177" spans="1:18" s="210" customFormat="1" ht="15" customHeight="1">
      <c r="A177" s="257"/>
      <c r="B177" s="258"/>
      <c r="C177" s="209" t="s">
        <v>187</v>
      </c>
      <c r="D177" s="256"/>
      <c r="E177" s="267"/>
      <c r="F177" s="195">
        <f t="shared" si="44"/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</row>
    <row r="178" spans="1:18" s="207" customFormat="1" ht="15" customHeight="1">
      <c r="A178" s="257" t="s">
        <v>247</v>
      </c>
      <c r="B178" s="258" t="s">
        <v>225</v>
      </c>
      <c r="C178" s="206" t="s">
        <v>475</v>
      </c>
      <c r="D178" s="256"/>
      <c r="E178" s="267"/>
      <c r="F178" s="194">
        <f t="shared" si="44"/>
        <v>1600000</v>
      </c>
      <c r="G178" s="194">
        <f>SUM(G179:G182)</f>
        <v>0</v>
      </c>
      <c r="H178" s="194">
        <f>SUM(H179:H182)</f>
        <v>0</v>
      </c>
      <c r="I178" s="194">
        <f aca="true" t="shared" si="55" ref="I178:R178">SUM(I179:I182)</f>
        <v>0</v>
      </c>
      <c r="J178" s="194">
        <f t="shared" si="55"/>
        <v>0</v>
      </c>
      <c r="K178" s="194">
        <f t="shared" si="55"/>
        <v>0</v>
      </c>
      <c r="L178" s="194">
        <f t="shared" si="55"/>
        <v>0</v>
      </c>
      <c r="M178" s="194">
        <f t="shared" si="55"/>
        <v>600000</v>
      </c>
      <c r="N178" s="194">
        <f t="shared" si="55"/>
        <v>600000</v>
      </c>
      <c r="O178" s="194">
        <f t="shared" si="55"/>
        <v>400000</v>
      </c>
      <c r="P178" s="194">
        <f t="shared" si="55"/>
        <v>0</v>
      </c>
      <c r="Q178" s="194">
        <f t="shared" si="55"/>
        <v>0</v>
      </c>
      <c r="R178" s="194">
        <f t="shared" si="55"/>
        <v>0</v>
      </c>
    </row>
    <row r="179" spans="1:18" s="210" customFormat="1" ht="15" customHeight="1">
      <c r="A179" s="257"/>
      <c r="B179" s="258"/>
      <c r="C179" s="209" t="s">
        <v>6</v>
      </c>
      <c r="D179" s="256"/>
      <c r="E179" s="267"/>
      <c r="F179" s="195">
        <f t="shared" si="44"/>
        <v>1440000</v>
      </c>
      <c r="G179" s="195">
        <v>0</v>
      </c>
      <c r="H179" s="195">
        <v>0</v>
      </c>
      <c r="I179" s="195">
        <v>0</v>
      </c>
      <c r="J179" s="195">
        <v>0</v>
      </c>
      <c r="K179" s="195">
        <v>0</v>
      </c>
      <c r="L179" s="195">
        <v>0</v>
      </c>
      <c r="M179" s="195">
        <v>540000</v>
      </c>
      <c r="N179" s="195">
        <v>540000</v>
      </c>
      <c r="O179" s="195">
        <v>360000</v>
      </c>
      <c r="P179" s="195">
        <v>0</v>
      </c>
      <c r="Q179" s="195">
        <v>0</v>
      </c>
      <c r="R179" s="195">
        <v>0</v>
      </c>
    </row>
    <row r="180" spans="1:18" s="210" customFormat="1" ht="15" customHeight="1">
      <c r="A180" s="257"/>
      <c r="B180" s="258"/>
      <c r="C180" s="209" t="s">
        <v>7</v>
      </c>
      <c r="D180" s="256"/>
      <c r="E180" s="267"/>
      <c r="F180" s="195">
        <f t="shared" si="44"/>
        <v>160000</v>
      </c>
      <c r="G180" s="195">
        <v>0</v>
      </c>
      <c r="H180" s="195">
        <v>0</v>
      </c>
      <c r="I180" s="195">
        <v>0</v>
      </c>
      <c r="J180" s="195">
        <v>0</v>
      </c>
      <c r="K180" s="195">
        <v>0</v>
      </c>
      <c r="L180" s="195">
        <v>0</v>
      </c>
      <c r="M180" s="195">
        <v>60000</v>
      </c>
      <c r="N180" s="195">
        <v>60000</v>
      </c>
      <c r="O180" s="195">
        <v>40000</v>
      </c>
      <c r="P180" s="195">
        <v>0</v>
      </c>
      <c r="Q180" s="195">
        <v>0</v>
      </c>
      <c r="R180" s="195">
        <v>0</v>
      </c>
    </row>
    <row r="181" spans="1:18" s="210" customFormat="1" ht="15" customHeight="1">
      <c r="A181" s="257"/>
      <c r="B181" s="258"/>
      <c r="C181" s="209" t="s">
        <v>8</v>
      </c>
      <c r="D181" s="256"/>
      <c r="E181" s="267"/>
      <c r="F181" s="195">
        <f t="shared" si="44"/>
        <v>0</v>
      </c>
      <c r="G181" s="195">
        <v>0</v>
      </c>
      <c r="H181" s="195">
        <v>0</v>
      </c>
      <c r="I181" s="195">
        <v>0</v>
      </c>
      <c r="J181" s="195">
        <v>0</v>
      </c>
      <c r="K181" s="195">
        <v>0</v>
      </c>
      <c r="L181" s="195">
        <v>0</v>
      </c>
      <c r="M181" s="195">
        <v>0</v>
      </c>
      <c r="N181" s="195">
        <v>0</v>
      </c>
      <c r="O181" s="195">
        <v>0</v>
      </c>
      <c r="P181" s="195">
        <v>0</v>
      </c>
      <c r="Q181" s="195">
        <v>0</v>
      </c>
      <c r="R181" s="195">
        <v>0</v>
      </c>
    </row>
    <row r="182" spans="1:18" s="210" customFormat="1" ht="15" customHeight="1">
      <c r="A182" s="257"/>
      <c r="B182" s="258"/>
      <c r="C182" s="209" t="s">
        <v>187</v>
      </c>
      <c r="D182" s="256"/>
      <c r="E182" s="267"/>
      <c r="F182" s="195">
        <f t="shared" si="44"/>
        <v>0</v>
      </c>
      <c r="G182" s="195">
        <v>0</v>
      </c>
      <c r="H182" s="195">
        <v>0</v>
      </c>
      <c r="I182" s="195">
        <v>0</v>
      </c>
      <c r="J182" s="195">
        <v>0</v>
      </c>
      <c r="K182" s="195">
        <v>0</v>
      </c>
      <c r="L182" s="195">
        <v>0</v>
      </c>
      <c r="M182" s="195">
        <v>0</v>
      </c>
      <c r="N182" s="195">
        <v>0</v>
      </c>
      <c r="O182" s="195">
        <v>0</v>
      </c>
      <c r="P182" s="195">
        <v>0</v>
      </c>
      <c r="Q182" s="195">
        <v>0</v>
      </c>
      <c r="R182" s="195">
        <v>0</v>
      </c>
    </row>
    <row r="183" spans="1:18" s="207" customFormat="1" ht="15" customHeight="1">
      <c r="A183" s="257" t="s">
        <v>248</v>
      </c>
      <c r="B183" s="258" t="s">
        <v>226</v>
      </c>
      <c r="C183" s="206" t="s">
        <v>475</v>
      </c>
      <c r="D183" s="256"/>
      <c r="E183" s="267"/>
      <c r="F183" s="194">
        <f t="shared" si="44"/>
        <v>1900000</v>
      </c>
      <c r="G183" s="194">
        <f>SUM(G184:G187)</f>
        <v>0</v>
      </c>
      <c r="H183" s="194">
        <f>SUM(H184:H187)</f>
        <v>0</v>
      </c>
      <c r="I183" s="194">
        <f aca="true" t="shared" si="56" ref="I183:R183">SUM(I184:I187)</f>
        <v>0</v>
      </c>
      <c r="J183" s="194">
        <f t="shared" si="56"/>
        <v>0</v>
      </c>
      <c r="K183" s="194">
        <f t="shared" si="56"/>
        <v>0</v>
      </c>
      <c r="L183" s="194">
        <f t="shared" si="56"/>
        <v>0</v>
      </c>
      <c r="M183" s="194">
        <f t="shared" si="56"/>
        <v>0</v>
      </c>
      <c r="N183" s="194">
        <f t="shared" si="56"/>
        <v>0</v>
      </c>
      <c r="O183" s="194">
        <f t="shared" si="56"/>
        <v>600000</v>
      </c>
      <c r="P183" s="194">
        <f t="shared" si="56"/>
        <v>750000</v>
      </c>
      <c r="Q183" s="194">
        <f t="shared" si="56"/>
        <v>550000</v>
      </c>
      <c r="R183" s="194">
        <f t="shared" si="56"/>
        <v>0</v>
      </c>
    </row>
    <row r="184" spans="1:18" s="210" customFormat="1" ht="15" customHeight="1">
      <c r="A184" s="257"/>
      <c r="B184" s="258"/>
      <c r="C184" s="209" t="s">
        <v>6</v>
      </c>
      <c r="D184" s="256"/>
      <c r="E184" s="267"/>
      <c r="F184" s="195">
        <f t="shared" si="44"/>
        <v>1710000</v>
      </c>
      <c r="G184" s="195">
        <v>0</v>
      </c>
      <c r="H184" s="195">
        <v>0</v>
      </c>
      <c r="I184" s="195">
        <v>0</v>
      </c>
      <c r="J184" s="195">
        <v>0</v>
      </c>
      <c r="K184" s="195">
        <v>0</v>
      </c>
      <c r="L184" s="195">
        <v>0</v>
      </c>
      <c r="M184" s="195">
        <v>0</v>
      </c>
      <c r="N184" s="195">
        <v>0</v>
      </c>
      <c r="O184" s="195">
        <v>540000</v>
      </c>
      <c r="P184" s="195">
        <v>675000</v>
      </c>
      <c r="Q184" s="195">
        <v>495000</v>
      </c>
      <c r="R184" s="195">
        <v>0</v>
      </c>
    </row>
    <row r="185" spans="1:18" s="210" customFormat="1" ht="15" customHeight="1">
      <c r="A185" s="257"/>
      <c r="B185" s="258"/>
      <c r="C185" s="209" t="s">
        <v>7</v>
      </c>
      <c r="D185" s="256"/>
      <c r="E185" s="267"/>
      <c r="F185" s="195">
        <f t="shared" si="44"/>
        <v>190000</v>
      </c>
      <c r="G185" s="195">
        <v>0</v>
      </c>
      <c r="H185" s="195">
        <v>0</v>
      </c>
      <c r="I185" s="195">
        <v>0</v>
      </c>
      <c r="J185" s="195">
        <v>0</v>
      </c>
      <c r="K185" s="195">
        <v>0</v>
      </c>
      <c r="L185" s="195">
        <v>0</v>
      </c>
      <c r="M185" s="195">
        <v>0</v>
      </c>
      <c r="N185" s="195">
        <v>0</v>
      </c>
      <c r="O185" s="195">
        <v>60000</v>
      </c>
      <c r="P185" s="195">
        <v>75000</v>
      </c>
      <c r="Q185" s="195">
        <v>55000</v>
      </c>
      <c r="R185" s="195">
        <v>0</v>
      </c>
    </row>
    <row r="186" spans="1:18" s="210" customFormat="1" ht="15" customHeight="1">
      <c r="A186" s="257"/>
      <c r="B186" s="258"/>
      <c r="C186" s="209" t="s">
        <v>8</v>
      </c>
      <c r="D186" s="256"/>
      <c r="E186" s="267"/>
      <c r="F186" s="195">
        <f t="shared" si="44"/>
        <v>0</v>
      </c>
      <c r="G186" s="195">
        <v>0</v>
      </c>
      <c r="H186" s="195">
        <v>0</v>
      </c>
      <c r="I186" s="195">
        <v>0</v>
      </c>
      <c r="J186" s="195">
        <v>0</v>
      </c>
      <c r="K186" s="195">
        <v>0</v>
      </c>
      <c r="L186" s="195">
        <v>0</v>
      </c>
      <c r="M186" s="195">
        <v>0</v>
      </c>
      <c r="N186" s="195">
        <v>0</v>
      </c>
      <c r="O186" s="195">
        <v>0</v>
      </c>
      <c r="P186" s="195">
        <v>0</v>
      </c>
      <c r="Q186" s="195">
        <v>0</v>
      </c>
      <c r="R186" s="195">
        <v>0</v>
      </c>
    </row>
    <row r="187" spans="1:18" s="210" customFormat="1" ht="15" customHeight="1">
      <c r="A187" s="257"/>
      <c r="B187" s="258"/>
      <c r="C187" s="209" t="s">
        <v>187</v>
      </c>
      <c r="D187" s="256"/>
      <c r="E187" s="267"/>
      <c r="F187" s="195">
        <f t="shared" si="44"/>
        <v>0</v>
      </c>
      <c r="G187" s="195">
        <v>0</v>
      </c>
      <c r="H187" s="195">
        <v>0</v>
      </c>
      <c r="I187" s="195">
        <v>0</v>
      </c>
      <c r="J187" s="195">
        <v>0</v>
      </c>
      <c r="K187" s="195">
        <v>0</v>
      </c>
      <c r="L187" s="195">
        <v>0</v>
      </c>
      <c r="M187" s="195">
        <v>0</v>
      </c>
      <c r="N187" s="195">
        <v>0</v>
      </c>
      <c r="O187" s="195">
        <v>0</v>
      </c>
      <c r="P187" s="195">
        <v>0</v>
      </c>
      <c r="Q187" s="195">
        <v>0</v>
      </c>
      <c r="R187" s="195">
        <v>0</v>
      </c>
    </row>
    <row r="188" spans="1:18" s="207" customFormat="1" ht="15" customHeight="1">
      <c r="A188" s="257" t="s">
        <v>249</v>
      </c>
      <c r="B188" s="258" t="s">
        <v>468</v>
      </c>
      <c r="C188" s="206" t="s">
        <v>475</v>
      </c>
      <c r="D188" s="256"/>
      <c r="E188" s="267"/>
      <c r="F188" s="194">
        <f t="shared" si="44"/>
        <v>2000000</v>
      </c>
      <c r="G188" s="194">
        <f>SUM(G189:G192)</f>
        <v>0</v>
      </c>
      <c r="H188" s="194">
        <f>SUM(H189:H192)</f>
        <v>0</v>
      </c>
      <c r="I188" s="194">
        <f aca="true" t="shared" si="57" ref="I188:R188">SUM(I189:I192)</f>
        <v>0</v>
      </c>
      <c r="J188" s="194">
        <f t="shared" si="57"/>
        <v>0</v>
      </c>
      <c r="K188" s="194">
        <f t="shared" si="57"/>
        <v>0</v>
      </c>
      <c r="L188" s="194">
        <f t="shared" si="57"/>
        <v>0</v>
      </c>
      <c r="M188" s="194">
        <f t="shared" si="57"/>
        <v>0</v>
      </c>
      <c r="N188" s="194">
        <f t="shared" si="57"/>
        <v>0</v>
      </c>
      <c r="O188" s="194">
        <f t="shared" si="57"/>
        <v>600000</v>
      </c>
      <c r="P188" s="194">
        <f t="shared" si="57"/>
        <v>750000</v>
      </c>
      <c r="Q188" s="194">
        <f t="shared" si="57"/>
        <v>650000</v>
      </c>
      <c r="R188" s="194">
        <f t="shared" si="57"/>
        <v>0</v>
      </c>
    </row>
    <row r="189" spans="1:18" s="210" customFormat="1" ht="15" customHeight="1">
      <c r="A189" s="257"/>
      <c r="B189" s="258"/>
      <c r="C189" s="209" t="s">
        <v>6</v>
      </c>
      <c r="D189" s="256"/>
      <c r="E189" s="267"/>
      <c r="F189" s="195">
        <f t="shared" si="44"/>
        <v>1800000</v>
      </c>
      <c r="G189" s="195">
        <v>0</v>
      </c>
      <c r="H189" s="195">
        <v>0</v>
      </c>
      <c r="I189" s="195">
        <v>0</v>
      </c>
      <c r="J189" s="195">
        <v>0</v>
      </c>
      <c r="K189" s="195">
        <v>0</v>
      </c>
      <c r="L189" s="195">
        <v>0</v>
      </c>
      <c r="M189" s="195">
        <v>0</v>
      </c>
      <c r="N189" s="195">
        <v>0</v>
      </c>
      <c r="O189" s="195">
        <v>540000</v>
      </c>
      <c r="P189" s="195">
        <v>675000</v>
      </c>
      <c r="Q189" s="195">
        <v>585000</v>
      </c>
      <c r="R189" s="195">
        <v>0</v>
      </c>
    </row>
    <row r="190" spans="1:18" s="210" customFormat="1" ht="15" customHeight="1">
      <c r="A190" s="257"/>
      <c r="B190" s="258"/>
      <c r="C190" s="209" t="s">
        <v>7</v>
      </c>
      <c r="D190" s="256"/>
      <c r="E190" s="267"/>
      <c r="F190" s="195">
        <f t="shared" si="44"/>
        <v>200000</v>
      </c>
      <c r="G190" s="195">
        <v>0</v>
      </c>
      <c r="H190" s="195">
        <v>0</v>
      </c>
      <c r="I190" s="195">
        <v>0</v>
      </c>
      <c r="J190" s="195">
        <v>0</v>
      </c>
      <c r="K190" s="195">
        <v>0</v>
      </c>
      <c r="L190" s="195">
        <v>0</v>
      </c>
      <c r="M190" s="195">
        <v>0</v>
      </c>
      <c r="N190" s="195">
        <v>0</v>
      </c>
      <c r="O190" s="195">
        <v>60000</v>
      </c>
      <c r="P190" s="195">
        <v>75000</v>
      </c>
      <c r="Q190" s="195">
        <v>65000</v>
      </c>
      <c r="R190" s="195">
        <v>0</v>
      </c>
    </row>
    <row r="191" spans="1:18" s="210" customFormat="1" ht="15" customHeight="1">
      <c r="A191" s="257"/>
      <c r="B191" s="258"/>
      <c r="C191" s="209" t="s">
        <v>8</v>
      </c>
      <c r="D191" s="256"/>
      <c r="E191" s="267"/>
      <c r="F191" s="195">
        <f t="shared" si="44"/>
        <v>0</v>
      </c>
      <c r="G191" s="195">
        <v>0</v>
      </c>
      <c r="H191" s="195">
        <v>0</v>
      </c>
      <c r="I191" s="195">
        <v>0</v>
      </c>
      <c r="J191" s="195">
        <v>0</v>
      </c>
      <c r="K191" s="195">
        <v>0</v>
      </c>
      <c r="L191" s="195">
        <v>0</v>
      </c>
      <c r="M191" s="195">
        <v>0</v>
      </c>
      <c r="N191" s="195">
        <v>0</v>
      </c>
      <c r="O191" s="195">
        <v>0</v>
      </c>
      <c r="P191" s="195">
        <v>0</v>
      </c>
      <c r="Q191" s="195">
        <v>0</v>
      </c>
      <c r="R191" s="195">
        <v>0</v>
      </c>
    </row>
    <row r="192" spans="1:18" s="210" customFormat="1" ht="15" customHeight="1">
      <c r="A192" s="257"/>
      <c r="B192" s="258"/>
      <c r="C192" s="209" t="s">
        <v>187</v>
      </c>
      <c r="D192" s="256"/>
      <c r="E192" s="267"/>
      <c r="F192" s="195">
        <f t="shared" si="44"/>
        <v>0</v>
      </c>
      <c r="G192" s="195">
        <v>0</v>
      </c>
      <c r="H192" s="195">
        <v>0</v>
      </c>
      <c r="I192" s="195">
        <v>0</v>
      </c>
      <c r="J192" s="195">
        <v>0</v>
      </c>
      <c r="K192" s="195">
        <v>0</v>
      </c>
      <c r="L192" s="195">
        <v>0</v>
      </c>
      <c r="M192" s="195">
        <v>0</v>
      </c>
      <c r="N192" s="195">
        <v>0</v>
      </c>
      <c r="O192" s="195">
        <v>0</v>
      </c>
      <c r="P192" s="195">
        <v>0</v>
      </c>
      <c r="Q192" s="195">
        <v>0</v>
      </c>
      <c r="R192" s="195">
        <v>0</v>
      </c>
    </row>
    <row r="193" spans="1:18" s="207" customFormat="1" ht="15" customHeight="1">
      <c r="A193" s="257" t="s">
        <v>250</v>
      </c>
      <c r="B193" s="258" t="s">
        <v>227</v>
      </c>
      <c r="C193" s="206" t="s">
        <v>475</v>
      </c>
      <c r="D193" s="256"/>
      <c r="E193" s="267"/>
      <c r="F193" s="194">
        <f t="shared" si="44"/>
        <v>1850000</v>
      </c>
      <c r="G193" s="194">
        <f>SUM(G194:G197)</f>
        <v>0</v>
      </c>
      <c r="H193" s="194">
        <f>SUM(H194:H197)</f>
        <v>0</v>
      </c>
      <c r="I193" s="194">
        <f aca="true" t="shared" si="58" ref="I193:R193">SUM(I194:I197)</f>
        <v>0</v>
      </c>
      <c r="J193" s="194">
        <f t="shared" si="58"/>
        <v>0</v>
      </c>
      <c r="K193" s="194">
        <f t="shared" si="58"/>
        <v>0</v>
      </c>
      <c r="L193" s="194">
        <f t="shared" si="58"/>
        <v>0</v>
      </c>
      <c r="M193" s="194">
        <f t="shared" si="58"/>
        <v>0</v>
      </c>
      <c r="N193" s="194">
        <f t="shared" si="58"/>
        <v>600000</v>
      </c>
      <c r="O193" s="194">
        <f t="shared" si="58"/>
        <v>750000</v>
      </c>
      <c r="P193" s="194">
        <f t="shared" si="58"/>
        <v>500000</v>
      </c>
      <c r="Q193" s="194">
        <f t="shared" si="58"/>
        <v>0</v>
      </c>
      <c r="R193" s="194">
        <f t="shared" si="58"/>
        <v>0</v>
      </c>
    </row>
    <row r="194" spans="1:18" s="210" customFormat="1" ht="15" customHeight="1">
      <c r="A194" s="257"/>
      <c r="B194" s="258"/>
      <c r="C194" s="209" t="s">
        <v>6</v>
      </c>
      <c r="D194" s="256"/>
      <c r="E194" s="267"/>
      <c r="F194" s="195">
        <f t="shared" si="44"/>
        <v>1665000</v>
      </c>
      <c r="G194" s="195">
        <v>0</v>
      </c>
      <c r="H194" s="195">
        <v>0</v>
      </c>
      <c r="I194" s="195">
        <v>0</v>
      </c>
      <c r="J194" s="195">
        <v>0</v>
      </c>
      <c r="K194" s="195">
        <v>0</v>
      </c>
      <c r="L194" s="195">
        <v>0</v>
      </c>
      <c r="M194" s="195">
        <v>0</v>
      </c>
      <c r="N194" s="195">
        <v>540000</v>
      </c>
      <c r="O194" s="195">
        <v>675000</v>
      </c>
      <c r="P194" s="195">
        <v>450000</v>
      </c>
      <c r="Q194" s="195">
        <v>0</v>
      </c>
      <c r="R194" s="195">
        <v>0</v>
      </c>
    </row>
    <row r="195" spans="1:18" s="210" customFormat="1" ht="15" customHeight="1">
      <c r="A195" s="257"/>
      <c r="B195" s="258"/>
      <c r="C195" s="209" t="s">
        <v>7</v>
      </c>
      <c r="D195" s="256"/>
      <c r="E195" s="267"/>
      <c r="F195" s="195">
        <f t="shared" si="44"/>
        <v>185000</v>
      </c>
      <c r="G195" s="195">
        <v>0</v>
      </c>
      <c r="H195" s="195">
        <v>0</v>
      </c>
      <c r="I195" s="195">
        <v>0</v>
      </c>
      <c r="J195" s="195">
        <v>0</v>
      </c>
      <c r="K195" s="195">
        <v>0</v>
      </c>
      <c r="L195" s="195">
        <v>0</v>
      </c>
      <c r="M195" s="195">
        <v>0</v>
      </c>
      <c r="N195" s="195">
        <v>60000</v>
      </c>
      <c r="O195" s="195">
        <v>75000</v>
      </c>
      <c r="P195" s="195">
        <v>50000</v>
      </c>
      <c r="Q195" s="195">
        <v>0</v>
      </c>
      <c r="R195" s="195">
        <v>0</v>
      </c>
    </row>
    <row r="196" spans="1:18" s="210" customFormat="1" ht="15" customHeight="1">
      <c r="A196" s="257"/>
      <c r="B196" s="258"/>
      <c r="C196" s="209" t="s">
        <v>8</v>
      </c>
      <c r="D196" s="256"/>
      <c r="E196" s="267"/>
      <c r="F196" s="195">
        <f t="shared" si="44"/>
        <v>0</v>
      </c>
      <c r="G196" s="195">
        <v>0</v>
      </c>
      <c r="H196" s="195">
        <v>0</v>
      </c>
      <c r="I196" s="195">
        <v>0</v>
      </c>
      <c r="J196" s="195">
        <v>0</v>
      </c>
      <c r="K196" s="195">
        <v>0</v>
      </c>
      <c r="L196" s="195">
        <v>0</v>
      </c>
      <c r="M196" s="195">
        <v>0</v>
      </c>
      <c r="N196" s="195">
        <v>0</v>
      </c>
      <c r="O196" s="195">
        <v>0</v>
      </c>
      <c r="P196" s="195">
        <v>0</v>
      </c>
      <c r="Q196" s="195">
        <v>0</v>
      </c>
      <c r="R196" s="195">
        <v>0</v>
      </c>
    </row>
    <row r="197" spans="1:18" s="210" customFormat="1" ht="15" customHeight="1">
      <c r="A197" s="257"/>
      <c r="B197" s="258"/>
      <c r="C197" s="209" t="s">
        <v>187</v>
      </c>
      <c r="D197" s="256"/>
      <c r="E197" s="267"/>
      <c r="F197" s="195">
        <f t="shared" si="44"/>
        <v>0</v>
      </c>
      <c r="G197" s="195">
        <v>0</v>
      </c>
      <c r="H197" s="195">
        <v>0</v>
      </c>
      <c r="I197" s="195">
        <v>0</v>
      </c>
      <c r="J197" s="195">
        <v>0</v>
      </c>
      <c r="K197" s="195">
        <v>0</v>
      </c>
      <c r="L197" s="195">
        <v>0</v>
      </c>
      <c r="M197" s="195">
        <v>0</v>
      </c>
      <c r="N197" s="195">
        <v>0</v>
      </c>
      <c r="O197" s="195">
        <v>0</v>
      </c>
      <c r="P197" s="195">
        <v>0</v>
      </c>
      <c r="Q197" s="195">
        <v>0</v>
      </c>
      <c r="R197" s="195">
        <v>0</v>
      </c>
    </row>
    <row r="198" spans="1:18" s="207" customFormat="1" ht="15" customHeight="1">
      <c r="A198" s="257" t="s">
        <v>251</v>
      </c>
      <c r="B198" s="258" t="s">
        <v>469</v>
      </c>
      <c r="C198" s="206" t="s">
        <v>475</v>
      </c>
      <c r="D198" s="256"/>
      <c r="E198" s="267"/>
      <c r="F198" s="194">
        <f t="shared" si="44"/>
        <v>1900000</v>
      </c>
      <c r="G198" s="194">
        <f>SUM(G199:G202)</f>
        <v>0</v>
      </c>
      <c r="H198" s="194">
        <f>SUM(H199:H202)</f>
        <v>0</v>
      </c>
      <c r="I198" s="194">
        <f aca="true" t="shared" si="59" ref="I198:R198">SUM(I199:I202)</f>
        <v>0</v>
      </c>
      <c r="J198" s="194">
        <f t="shared" si="59"/>
        <v>0</v>
      </c>
      <c r="K198" s="194">
        <f t="shared" si="59"/>
        <v>0</v>
      </c>
      <c r="L198" s="194">
        <f t="shared" si="59"/>
        <v>0</v>
      </c>
      <c r="M198" s="194">
        <f t="shared" si="59"/>
        <v>0</v>
      </c>
      <c r="N198" s="194">
        <f t="shared" si="59"/>
        <v>0</v>
      </c>
      <c r="O198" s="194">
        <f t="shared" si="59"/>
        <v>600000</v>
      </c>
      <c r="P198" s="194">
        <f t="shared" si="59"/>
        <v>750000</v>
      </c>
      <c r="Q198" s="194">
        <f t="shared" si="59"/>
        <v>550000</v>
      </c>
      <c r="R198" s="194">
        <f t="shared" si="59"/>
        <v>0</v>
      </c>
    </row>
    <row r="199" spans="1:18" s="210" customFormat="1" ht="15" customHeight="1">
      <c r="A199" s="257"/>
      <c r="B199" s="258"/>
      <c r="C199" s="209" t="s">
        <v>6</v>
      </c>
      <c r="D199" s="256"/>
      <c r="E199" s="267"/>
      <c r="F199" s="195">
        <f t="shared" si="44"/>
        <v>1710000</v>
      </c>
      <c r="G199" s="195">
        <v>0</v>
      </c>
      <c r="H199" s="195">
        <v>0</v>
      </c>
      <c r="I199" s="195">
        <v>0</v>
      </c>
      <c r="J199" s="195">
        <v>0</v>
      </c>
      <c r="K199" s="195">
        <v>0</v>
      </c>
      <c r="L199" s="195">
        <v>0</v>
      </c>
      <c r="M199" s="195">
        <v>0</v>
      </c>
      <c r="N199" s="195">
        <v>0</v>
      </c>
      <c r="O199" s="195">
        <v>540000</v>
      </c>
      <c r="P199" s="195">
        <v>675000</v>
      </c>
      <c r="Q199" s="195">
        <v>495000</v>
      </c>
      <c r="R199" s="195">
        <v>0</v>
      </c>
    </row>
    <row r="200" spans="1:18" s="210" customFormat="1" ht="15" customHeight="1">
      <c r="A200" s="257"/>
      <c r="B200" s="258"/>
      <c r="C200" s="209" t="s">
        <v>7</v>
      </c>
      <c r="D200" s="256"/>
      <c r="E200" s="267"/>
      <c r="F200" s="195">
        <f t="shared" si="44"/>
        <v>190000</v>
      </c>
      <c r="G200" s="195">
        <v>0</v>
      </c>
      <c r="H200" s="195">
        <v>0</v>
      </c>
      <c r="I200" s="195">
        <v>0</v>
      </c>
      <c r="J200" s="195">
        <v>0</v>
      </c>
      <c r="K200" s="195">
        <v>0</v>
      </c>
      <c r="L200" s="195">
        <v>0</v>
      </c>
      <c r="M200" s="195">
        <v>0</v>
      </c>
      <c r="N200" s="195">
        <v>0</v>
      </c>
      <c r="O200" s="195">
        <v>60000</v>
      </c>
      <c r="P200" s="195">
        <v>75000</v>
      </c>
      <c r="Q200" s="195">
        <v>55000</v>
      </c>
      <c r="R200" s="195">
        <v>0</v>
      </c>
    </row>
    <row r="201" spans="1:18" s="210" customFormat="1" ht="15" customHeight="1">
      <c r="A201" s="257"/>
      <c r="B201" s="258"/>
      <c r="C201" s="209" t="s">
        <v>8</v>
      </c>
      <c r="D201" s="256"/>
      <c r="E201" s="267"/>
      <c r="F201" s="195">
        <f t="shared" si="44"/>
        <v>0</v>
      </c>
      <c r="G201" s="195">
        <v>0</v>
      </c>
      <c r="H201" s="195">
        <v>0</v>
      </c>
      <c r="I201" s="195">
        <v>0</v>
      </c>
      <c r="J201" s="195">
        <v>0</v>
      </c>
      <c r="K201" s="195">
        <v>0</v>
      </c>
      <c r="L201" s="195">
        <v>0</v>
      </c>
      <c r="M201" s="195">
        <v>0</v>
      </c>
      <c r="N201" s="195">
        <v>0</v>
      </c>
      <c r="O201" s="195">
        <v>0</v>
      </c>
      <c r="P201" s="195">
        <v>0</v>
      </c>
      <c r="Q201" s="195">
        <v>0</v>
      </c>
      <c r="R201" s="195">
        <v>0</v>
      </c>
    </row>
    <row r="202" spans="1:18" s="210" customFormat="1" ht="15" customHeight="1">
      <c r="A202" s="257"/>
      <c r="B202" s="258"/>
      <c r="C202" s="209" t="s">
        <v>187</v>
      </c>
      <c r="D202" s="256"/>
      <c r="E202" s="267"/>
      <c r="F202" s="195">
        <f t="shared" si="44"/>
        <v>0</v>
      </c>
      <c r="G202" s="195">
        <v>0</v>
      </c>
      <c r="H202" s="195">
        <v>0</v>
      </c>
      <c r="I202" s="195">
        <v>0</v>
      </c>
      <c r="J202" s="195">
        <v>0</v>
      </c>
      <c r="K202" s="195">
        <v>0</v>
      </c>
      <c r="L202" s="195">
        <v>0</v>
      </c>
      <c r="M202" s="195">
        <v>0</v>
      </c>
      <c r="N202" s="195">
        <v>0</v>
      </c>
      <c r="O202" s="195">
        <v>0</v>
      </c>
      <c r="P202" s="195">
        <v>0</v>
      </c>
      <c r="Q202" s="195">
        <v>0</v>
      </c>
      <c r="R202" s="195">
        <v>0</v>
      </c>
    </row>
    <row r="203" spans="1:18" s="207" customFormat="1" ht="15" customHeight="1">
      <c r="A203" s="257" t="s">
        <v>252</v>
      </c>
      <c r="B203" s="258" t="s">
        <v>228</v>
      </c>
      <c r="C203" s="206" t="s">
        <v>475</v>
      </c>
      <c r="D203" s="256"/>
      <c r="E203" s="267"/>
      <c r="F203" s="194">
        <f t="shared" si="44"/>
        <v>1900000</v>
      </c>
      <c r="G203" s="194">
        <f>SUM(G204:G207)</f>
        <v>0</v>
      </c>
      <c r="H203" s="194">
        <f>SUM(H204:H207)</f>
        <v>0</v>
      </c>
      <c r="I203" s="194">
        <f aca="true" t="shared" si="60" ref="I203:R203">SUM(I204:I207)</f>
        <v>0</v>
      </c>
      <c r="J203" s="194">
        <f t="shared" si="60"/>
        <v>0</v>
      </c>
      <c r="K203" s="194">
        <f t="shared" si="60"/>
        <v>0</v>
      </c>
      <c r="L203" s="194">
        <f t="shared" si="60"/>
        <v>0</v>
      </c>
      <c r="M203" s="194">
        <f t="shared" si="60"/>
        <v>0</v>
      </c>
      <c r="N203" s="194">
        <f t="shared" si="60"/>
        <v>0</v>
      </c>
      <c r="O203" s="194">
        <f t="shared" si="60"/>
        <v>0</v>
      </c>
      <c r="P203" s="194">
        <f t="shared" si="60"/>
        <v>600000</v>
      </c>
      <c r="Q203" s="194">
        <f t="shared" si="60"/>
        <v>750000</v>
      </c>
      <c r="R203" s="194">
        <f t="shared" si="60"/>
        <v>550000</v>
      </c>
    </row>
    <row r="204" spans="1:18" s="210" customFormat="1" ht="15" customHeight="1">
      <c r="A204" s="257"/>
      <c r="B204" s="258"/>
      <c r="C204" s="209" t="s">
        <v>6</v>
      </c>
      <c r="D204" s="256"/>
      <c r="E204" s="267"/>
      <c r="F204" s="195">
        <f t="shared" si="44"/>
        <v>1710000</v>
      </c>
      <c r="G204" s="195">
        <v>0</v>
      </c>
      <c r="H204" s="195">
        <v>0</v>
      </c>
      <c r="I204" s="195">
        <v>0</v>
      </c>
      <c r="J204" s="195">
        <v>0</v>
      </c>
      <c r="K204" s="195">
        <v>0</v>
      </c>
      <c r="L204" s="195">
        <v>0</v>
      </c>
      <c r="M204" s="195">
        <v>0</v>
      </c>
      <c r="N204" s="195">
        <v>0</v>
      </c>
      <c r="O204" s="195">
        <v>0</v>
      </c>
      <c r="P204" s="195">
        <v>540000</v>
      </c>
      <c r="Q204" s="195">
        <v>675000</v>
      </c>
      <c r="R204" s="195">
        <v>495000</v>
      </c>
    </row>
    <row r="205" spans="1:18" s="210" customFormat="1" ht="15" customHeight="1">
      <c r="A205" s="257"/>
      <c r="B205" s="258"/>
      <c r="C205" s="209" t="s">
        <v>7</v>
      </c>
      <c r="D205" s="256"/>
      <c r="E205" s="267"/>
      <c r="F205" s="195">
        <f t="shared" si="44"/>
        <v>190000</v>
      </c>
      <c r="G205" s="195">
        <v>0</v>
      </c>
      <c r="H205" s="195">
        <v>0</v>
      </c>
      <c r="I205" s="195">
        <v>0</v>
      </c>
      <c r="J205" s="195">
        <v>0</v>
      </c>
      <c r="K205" s="195">
        <v>0</v>
      </c>
      <c r="L205" s="195">
        <v>0</v>
      </c>
      <c r="M205" s="195">
        <v>0</v>
      </c>
      <c r="N205" s="195">
        <v>0</v>
      </c>
      <c r="O205" s="195">
        <v>0</v>
      </c>
      <c r="P205" s="195">
        <v>60000</v>
      </c>
      <c r="Q205" s="195">
        <v>75000</v>
      </c>
      <c r="R205" s="195">
        <v>55000</v>
      </c>
    </row>
    <row r="206" spans="1:18" s="210" customFormat="1" ht="15" customHeight="1">
      <c r="A206" s="257"/>
      <c r="B206" s="258"/>
      <c r="C206" s="209" t="s">
        <v>8</v>
      </c>
      <c r="D206" s="256"/>
      <c r="E206" s="267"/>
      <c r="F206" s="195">
        <f t="shared" si="44"/>
        <v>0</v>
      </c>
      <c r="G206" s="195">
        <v>0</v>
      </c>
      <c r="H206" s="195">
        <v>0</v>
      </c>
      <c r="I206" s="195">
        <v>0</v>
      </c>
      <c r="J206" s="195">
        <v>0</v>
      </c>
      <c r="K206" s="195">
        <v>0</v>
      </c>
      <c r="L206" s="195">
        <v>0</v>
      </c>
      <c r="M206" s="195">
        <v>0</v>
      </c>
      <c r="N206" s="195">
        <v>0</v>
      </c>
      <c r="O206" s="195">
        <v>0</v>
      </c>
      <c r="P206" s="195">
        <v>0</v>
      </c>
      <c r="Q206" s="195">
        <v>0</v>
      </c>
      <c r="R206" s="195">
        <v>0</v>
      </c>
    </row>
    <row r="207" spans="1:18" s="210" customFormat="1" ht="15" customHeight="1">
      <c r="A207" s="257"/>
      <c r="B207" s="258"/>
      <c r="C207" s="209" t="s">
        <v>187</v>
      </c>
      <c r="D207" s="256"/>
      <c r="E207" s="267"/>
      <c r="F207" s="195">
        <f t="shared" si="44"/>
        <v>0</v>
      </c>
      <c r="G207" s="195">
        <v>0</v>
      </c>
      <c r="H207" s="195">
        <v>0</v>
      </c>
      <c r="I207" s="195">
        <v>0</v>
      </c>
      <c r="J207" s="195">
        <v>0</v>
      </c>
      <c r="K207" s="195">
        <v>0</v>
      </c>
      <c r="L207" s="195">
        <v>0</v>
      </c>
      <c r="M207" s="195">
        <v>0</v>
      </c>
      <c r="N207" s="195">
        <v>0</v>
      </c>
      <c r="O207" s="195">
        <v>0</v>
      </c>
      <c r="P207" s="195">
        <v>0</v>
      </c>
      <c r="Q207" s="195">
        <v>0</v>
      </c>
      <c r="R207" s="195">
        <v>0</v>
      </c>
    </row>
    <row r="208" spans="1:18" s="207" customFormat="1" ht="15" customHeight="1">
      <c r="A208" s="257" t="s">
        <v>253</v>
      </c>
      <c r="B208" s="258" t="s">
        <v>229</v>
      </c>
      <c r="C208" s="206" t="s">
        <v>475</v>
      </c>
      <c r="D208" s="256"/>
      <c r="E208" s="267"/>
      <c r="F208" s="194">
        <f>SUM(G208:R208)</f>
        <v>0</v>
      </c>
      <c r="G208" s="194">
        <f>SUM(G209:G212)</f>
        <v>0</v>
      </c>
      <c r="H208" s="194">
        <f>SUM(H209:H212)</f>
        <v>0</v>
      </c>
      <c r="I208" s="194">
        <f aca="true" t="shared" si="61" ref="I208:R208">SUM(I209:I212)</f>
        <v>0</v>
      </c>
      <c r="J208" s="194">
        <f t="shared" si="61"/>
        <v>0</v>
      </c>
      <c r="K208" s="194">
        <f t="shared" si="61"/>
        <v>0</v>
      </c>
      <c r="L208" s="194">
        <f t="shared" si="61"/>
        <v>0</v>
      </c>
      <c r="M208" s="194">
        <f t="shared" si="61"/>
        <v>0</v>
      </c>
      <c r="N208" s="194">
        <f t="shared" si="61"/>
        <v>0</v>
      </c>
      <c r="O208" s="194">
        <f t="shared" si="61"/>
        <v>0</v>
      </c>
      <c r="P208" s="194">
        <f t="shared" si="61"/>
        <v>0</v>
      </c>
      <c r="Q208" s="194">
        <f t="shared" si="61"/>
        <v>0</v>
      </c>
      <c r="R208" s="194">
        <f t="shared" si="61"/>
        <v>0</v>
      </c>
    </row>
    <row r="209" spans="1:18" s="210" customFormat="1" ht="15" customHeight="1">
      <c r="A209" s="257"/>
      <c r="B209" s="258"/>
      <c r="C209" s="209" t="s">
        <v>6</v>
      </c>
      <c r="D209" s="256"/>
      <c r="E209" s="267"/>
      <c r="F209" s="195">
        <f>SUM(G209:R209)</f>
        <v>0</v>
      </c>
      <c r="G209" s="195">
        <v>0</v>
      </c>
      <c r="H209" s="195">
        <v>0</v>
      </c>
      <c r="I209" s="195">
        <v>0</v>
      </c>
      <c r="J209" s="195">
        <v>0</v>
      </c>
      <c r="K209" s="195">
        <v>0</v>
      </c>
      <c r="L209" s="195">
        <v>0</v>
      </c>
      <c r="M209" s="195">
        <v>0</v>
      </c>
      <c r="N209" s="195">
        <v>0</v>
      </c>
      <c r="O209" s="195">
        <v>0</v>
      </c>
      <c r="P209" s="195">
        <v>0</v>
      </c>
      <c r="Q209" s="195">
        <v>0</v>
      </c>
      <c r="R209" s="195">
        <v>0</v>
      </c>
    </row>
    <row r="210" spans="1:18" s="210" customFormat="1" ht="15" customHeight="1">
      <c r="A210" s="257"/>
      <c r="B210" s="258"/>
      <c r="C210" s="209" t="s">
        <v>7</v>
      </c>
      <c r="D210" s="256"/>
      <c r="E210" s="267"/>
      <c r="F210" s="195">
        <f>SUM(G210:R210)</f>
        <v>0</v>
      </c>
      <c r="G210" s="195">
        <v>0</v>
      </c>
      <c r="H210" s="195">
        <v>0</v>
      </c>
      <c r="I210" s="195">
        <v>0</v>
      </c>
      <c r="J210" s="195">
        <v>0</v>
      </c>
      <c r="K210" s="195">
        <v>0</v>
      </c>
      <c r="L210" s="195">
        <v>0</v>
      </c>
      <c r="M210" s="195">
        <v>0</v>
      </c>
      <c r="N210" s="195">
        <v>0</v>
      </c>
      <c r="O210" s="195">
        <v>0</v>
      </c>
      <c r="P210" s="195">
        <v>0</v>
      </c>
      <c r="Q210" s="195">
        <v>0</v>
      </c>
      <c r="R210" s="195">
        <v>0</v>
      </c>
    </row>
    <row r="211" spans="1:18" s="210" customFormat="1" ht="15" customHeight="1">
      <c r="A211" s="257"/>
      <c r="B211" s="258"/>
      <c r="C211" s="209" t="s">
        <v>8</v>
      </c>
      <c r="D211" s="256"/>
      <c r="E211" s="267"/>
      <c r="F211" s="195">
        <f>SUM(G211:R211)</f>
        <v>0</v>
      </c>
      <c r="G211" s="195">
        <v>0</v>
      </c>
      <c r="H211" s="195">
        <v>0</v>
      </c>
      <c r="I211" s="195">
        <v>0</v>
      </c>
      <c r="J211" s="195">
        <v>0</v>
      </c>
      <c r="K211" s="195">
        <v>0</v>
      </c>
      <c r="L211" s="195">
        <v>0</v>
      </c>
      <c r="M211" s="195">
        <v>0</v>
      </c>
      <c r="N211" s="195">
        <v>0</v>
      </c>
      <c r="O211" s="195">
        <v>0</v>
      </c>
      <c r="P211" s="195">
        <v>0</v>
      </c>
      <c r="Q211" s="195">
        <v>0</v>
      </c>
      <c r="R211" s="195">
        <v>0</v>
      </c>
    </row>
    <row r="212" spans="1:18" s="210" customFormat="1" ht="15" customHeight="1">
      <c r="A212" s="257"/>
      <c r="B212" s="258"/>
      <c r="C212" s="209" t="s">
        <v>187</v>
      </c>
      <c r="D212" s="256"/>
      <c r="E212" s="267"/>
      <c r="F212" s="195">
        <f>SUM(G212:R212)</f>
        <v>0</v>
      </c>
      <c r="G212" s="195">
        <v>0</v>
      </c>
      <c r="H212" s="195">
        <v>0</v>
      </c>
      <c r="I212" s="195">
        <v>0</v>
      </c>
      <c r="J212" s="195">
        <v>0</v>
      </c>
      <c r="K212" s="195">
        <v>0</v>
      </c>
      <c r="L212" s="195">
        <v>0</v>
      </c>
      <c r="M212" s="195">
        <v>0</v>
      </c>
      <c r="N212" s="195">
        <v>0</v>
      </c>
      <c r="O212" s="195">
        <v>0</v>
      </c>
      <c r="P212" s="195">
        <v>0</v>
      </c>
      <c r="Q212" s="195">
        <v>0</v>
      </c>
      <c r="R212" s="195">
        <v>0</v>
      </c>
    </row>
    <row r="213" spans="1:18" s="207" customFormat="1" ht="15" customHeight="1">
      <c r="A213" s="257" t="s">
        <v>254</v>
      </c>
      <c r="B213" s="258" t="s">
        <v>230</v>
      </c>
      <c r="C213" s="206" t="s">
        <v>475</v>
      </c>
      <c r="D213" s="256"/>
      <c r="E213" s="267"/>
      <c r="F213" s="194">
        <f aca="true" t="shared" si="62" ref="F213:F247">SUM(G213:R213)</f>
        <v>450000</v>
      </c>
      <c r="G213" s="194">
        <f>SUM(G214:G217)</f>
        <v>0</v>
      </c>
      <c r="H213" s="194">
        <f>SUM(H214:H217)</f>
        <v>0</v>
      </c>
      <c r="I213" s="194">
        <f aca="true" t="shared" si="63" ref="I213:R213">SUM(I214:I217)</f>
        <v>0</v>
      </c>
      <c r="J213" s="194">
        <f t="shared" si="63"/>
        <v>0</v>
      </c>
      <c r="K213" s="194">
        <f t="shared" si="63"/>
        <v>0</v>
      </c>
      <c r="L213" s="194">
        <f t="shared" si="63"/>
        <v>0</v>
      </c>
      <c r="M213" s="194">
        <f t="shared" si="63"/>
        <v>450000</v>
      </c>
      <c r="N213" s="194">
        <f t="shared" si="63"/>
        <v>0</v>
      </c>
      <c r="O213" s="194">
        <f t="shared" si="63"/>
        <v>0</v>
      </c>
      <c r="P213" s="194">
        <f t="shared" si="63"/>
        <v>0</v>
      </c>
      <c r="Q213" s="194">
        <f t="shared" si="63"/>
        <v>0</v>
      </c>
      <c r="R213" s="194">
        <f t="shared" si="63"/>
        <v>0</v>
      </c>
    </row>
    <row r="214" spans="1:18" s="210" customFormat="1" ht="15" customHeight="1">
      <c r="A214" s="257"/>
      <c r="B214" s="258"/>
      <c r="C214" s="209" t="s">
        <v>6</v>
      </c>
      <c r="D214" s="256"/>
      <c r="E214" s="267"/>
      <c r="F214" s="195">
        <f t="shared" si="62"/>
        <v>405000</v>
      </c>
      <c r="G214" s="195">
        <v>0</v>
      </c>
      <c r="H214" s="195">
        <v>0</v>
      </c>
      <c r="I214" s="195">
        <v>0</v>
      </c>
      <c r="J214" s="195">
        <v>0</v>
      </c>
      <c r="K214" s="195">
        <v>0</v>
      </c>
      <c r="L214" s="195">
        <v>0</v>
      </c>
      <c r="M214" s="195">
        <v>405000</v>
      </c>
      <c r="N214" s="195">
        <v>0</v>
      </c>
      <c r="O214" s="195">
        <v>0</v>
      </c>
      <c r="P214" s="195">
        <v>0</v>
      </c>
      <c r="Q214" s="195">
        <v>0</v>
      </c>
      <c r="R214" s="195">
        <v>0</v>
      </c>
    </row>
    <row r="215" spans="1:18" s="210" customFormat="1" ht="15" customHeight="1">
      <c r="A215" s="257"/>
      <c r="B215" s="258"/>
      <c r="C215" s="209" t="s">
        <v>7</v>
      </c>
      <c r="D215" s="256"/>
      <c r="E215" s="267"/>
      <c r="F215" s="195">
        <f t="shared" si="62"/>
        <v>45000</v>
      </c>
      <c r="G215" s="195">
        <v>0</v>
      </c>
      <c r="H215" s="195">
        <v>0</v>
      </c>
      <c r="I215" s="195">
        <v>0</v>
      </c>
      <c r="J215" s="195">
        <v>0</v>
      </c>
      <c r="K215" s="195">
        <v>0</v>
      </c>
      <c r="L215" s="195">
        <v>0</v>
      </c>
      <c r="M215" s="195">
        <v>45000</v>
      </c>
      <c r="N215" s="195">
        <v>0</v>
      </c>
      <c r="O215" s="195">
        <v>0</v>
      </c>
      <c r="P215" s="195">
        <v>0</v>
      </c>
      <c r="Q215" s="195">
        <v>0</v>
      </c>
      <c r="R215" s="195">
        <v>0</v>
      </c>
    </row>
    <row r="216" spans="1:18" s="210" customFormat="1" ht="15" customHeight="1">
      <c r="A216" s="257"/>
      <c r="B216" s="258"/>
      <c r="C216" s="209" t="s">
        <v>8</v>
      </c>
      <c r="D216" s="256"/>
      <c r="E216" s="267"/>
      <c r="F216" s="195">
        <f t="shared" si="62"/>
        <v>0</v>
      </c>
      <c r="G216" s="195">
        <v>0</v>
      </c>
      <c r="H216" s="195">
        <v>0</v>
      </c>
      <c r="I216" s="195">
        <v>0</v>
      </c>
      <c r="J216" s="195">
        <v>0</v>
      </c>
      <c r="K216" s="195">
        <v>0</v>
      </c>
      <c r="L216" s="195">
        <v>0</v>
      </c>
      <c r="M216" s="195">
        <v>0</v>
      </c>
      <c r="N216" s="195">
        <v>0</v>
      </c>
      <c r="O216" s="195">
        <v>0</v>
      </c>
      <c r="P216" s="195">
        <v>0</v>
      </c>
      <c r="Q216" s="195">
        <v>0</v>
      </c>
      <c r="R216" s="195">
        <v>0</v>
      </c>
    </row>
    <row r="217" spans="1:18" s="210" customFormat="1" ht="15" customHeight="1">
      <c r="A217" s="257"/>
      <c r="B217" s="258"/>
      <c r="C217" s="209" t="s">
        <v>187</v>
      </c>
      <c r="D217" s="256"/>
      <c r="E217" s="267"/>
      <c r="F217" s="195">
        <f t="shared" si="62"/>
        <v>0</v>
      </c>
      <c r="G217" s="195">
        <v>0</v>
      </c>
      <c r="H217" s="195">
        <v>0</v>
      </c>
      <c r="I217" s="195">
        <v>0</v>
      </c>
      <c r="J217" s="195">
        <v>0</v>
      </c>
      <c r="K217" s="195">
        <v>0</v>
      </c>
      <c r="L217" s="195">
        <v>0</v>
      </c>
      <c r="M217" s="195">
        <v>0</v>
      </c>
      <c r="N217" s="195">
        <v>0</v>
      </c>
      <c r="O217" s="195">
        <v>0</v>
      </c>
      <c r="P217" s="195">
        <v>0</v>
      </c>
      <c r="Q217" s="195">
        <v>0</v>
      </c>
      <c r="R217" s="195">
        <v>0</v>
      </c>
    </row>
    <row r="218" spans="1:18" s="207" customFormat="1" ht="15" customHeight="1">
      <c r="A218" s="257" t="s">
        <v>255</v>
      </c>
      <c r="B218" s="258" t="s">
        <v>231</v>
      </c>
      <c r="C218" s="206" t="s">
        <v>475</v>
      </c>
      <c r="D218" s="256"/>
      <c r="E218" s="267"/>
      <c r="F218" s="194">
        <f t="shared" si="62"/>
        <v>550000</v>
      </c>
      <c r="G218" s="194">
        <f>SUM(G219:G222)</f>
        <v>0</v>
      </c>
      <c r="H218" s="194">
        <f>SUM(H219:H222)</f>
        <v>0</v>
      </c>
      <c r="I218" s="194">
        <f aca="true" t="shared" si="64" ref="I218:R218">SUM(I219:I222)</f>
        <v>0</v>
      </c>
      <c r="J218" s="194">
        <f t="shared" si="64"/>
        <v>0</v>
      </c>
      <c r="K218" s="194">
        <f t="shared" si="64"/>
        <v>0</v>
      </c>
      <c r="L218" s="194">
        <f t="shared" si="64"/>
        <v>0</v>
      </c>
      <c r="M218" s="194">
        <f t="shared" si="64"/>
        <v>250000</v>
      </c>
      <c r="N218" s="194">
        <f t="shared" si="64"/>
        <v>300000</v>
      </c>
      <c r="O218" s="194">
        <f t="shared" si="64"/>
        <v>0</v>
      </c>
      <c r="P218" s="194">
        <f t="shared" si="64"/>
        <v>0</v>
      </c>
      <c r="Q218" s="194">
        <f t="shared" si="64"/>
        <v>0</v>
      </c>
      <c r="R218" s="194">
        <f t="shared" si="64"/>
        <v>0</v>
      </c>
    </row>
    <row r="219" spans="1:18" s="210" customFormat="1" ht="15" customHeight="1">
      <c r="A219" s="257"/>
      <c r="B219" s="258"/>
      <c r="C219" s="209" t="s">
        <v>6</v>
      </c>
      <c r="D219" s="256"/>
      <c r="E219" s="267"/>
      <c r="F219" s="195">
        <f t="shared" si="62"/>
        <v>495000</v>
      </c>
      <c r="G219" s="195">
        <v>0</v>
      </c>
      <c r="H219" s="195">
        <v>0</v>
      </c>
      <c r="I219" s="195">
        <v>0</v>
      </c>
      <c r="J219" s="195">
        <v>0</v>
      </c>
      <c r="K219" s="195">
        <v>0</v>
      </c>
      <c r="L219" s="195">
        <v>0</v>
      </c>
      <c r="M219" s="195">
        <v>225000</v>
      </c>
      <c r="N219" s="195">
        <v>270000</v>
      </c>
      <c r="O219" s="195">
        <v>0</v>
      </c>
      <c r="P219" s="195">
        <v>0</v>
      </c>
      <c r="Q219" s="195">
        <v>0</v>
      </c>
      <c r="R219" s="195">
        <v>0</v>
      </c>
    </row>
    <row r="220" spans="1:18" s="210" customFormat="1" ht="15" customHeight="1">
      <c r="A220" s="257"/>
      <c r="B220" s="258"/>
      <c r="C220" s="209" t="s">
        <v>7</v>
      </c>
      <c r="D220" s="256"/>
      <c r="E220" s="267"/>
      <c r="F220" s="195">
        <f t="shared" si="62"/>
        <v>55000</v>
      </c>
      <c r="G220" s="195">
        <v>0</v>
      </c>
      <c r="H220" s="195">
        <v>0</v>
      </c>
      <c r="I220" s="195">
        <v>0</v>
      </c>
      <c r="J220" s="195">
        <v>0</v>
      </c>
      <c r="K220" s="195">
        <v>0</v>
      </c>
      <c r="L220" s="195">
        <v>0</v>
      </c>
      <c r="M220" s="195">
        <v>25000</v>
      </c>
      <c r="N220" s="195">
        <v>30000</v>
      </c>
      <c r="O220" s="195">
        <v>0</v>
      </c>
      <c r="P220" s="195">
        <v>0</v>
      </c>
      <c r="Q220" s="195">
        <v>0</v>
      </c>
      <c r="R220" s="195">
        <v>0</v>
      </c>
    </row>
    <row r="221" spans="1:18" s="210" customFormat="1" ht="15" customHeight="1">
      <c r="A221" s="257"/>
      <c r="B221" s="258"/>
      <c r="C221" s="209" t="s">
        <v>8</v>
      </c>
      <c r="D221" s="256"/>
      <c r="E221" s="267"/>
      <c r="F221" s="195">
        <f t="shared" si="62"/>
        <v>0</v>
      </c>
      <c r="G221" s="195">
        <v>0</v>
      </c>
      <c r="H221" s="195">
        <v>0</v>
      </c>
      <c r="I221" s="195">
        <v>0</v>
      </c>
      <c r="J221" s="195">
        <v>0</v>
      </c>
      <c r="K221" s="195">
        <v>0</v>
      </c>
      <c r="L221" s="195">
        <v>0</v>
      </c>
      <c r="M221" s="195">
        <v>0</v>
      </c>
      <c r="N221" s="195">
        <v>0</v>
      </c>
      <c r="O221" s="195">
        <v>0</v>
      </c>
      <c r="P221" s="195">
        <v>0</v>
      </c>
      <c r="Q221" s="195">
        <v>0</v>
      </c>
      <c r="R221" s="195">
        <v>0</v>
      </c>
    </row>
    <row r="222" spans="1:18" s="210" customFormat="1" ht="15" customHeight="1">
      <c r="A222" s="257"/>
      <c r="B222" s="258"/>
      <c r="C222" s="209" t="s">
        <v>187</v>
      </c>
      <c r="D222" s="256"/>
      <c r="E222" s="267"/>
      <c r="F222" s="195">
        <f t="shared" si="62"/>
        <v>0</v>
      </c>
      <c r="G222" s="195">
        <v>0</v>
      </c>
      <c r="H222" s="195">
        <v>0</v>
      </c>
      <c r="I222" s="195">
        <v>0</v>
      </c>
      <c r="J222" s="195">
        <v>0</v>
      </c>
      <c r="K222" s="195">
        <v>0</v>
      </c>
      <c r="L222" s="195">
        <v>0</v>
      </c>
      <c r="M222" s="195">
        <v>0</v>
      </c>
      <c r="N222" s="195">
        <v>0</v>
      </c>
      <c r="O222" s="195">
        <v>0</v>
      </c>
      <c r="P222" s="195">
        <v>0</v>
      </c>
      <c r="Q222" s="195">
        <v>0</v>
      </c>
      <c r="R222" s="195">
        <v>0</v>
      </c>
    </row>
    <row r="223" spans="1:18" s="207" customFormat="1" ht="15" customHeight="1">
      <c r="A223" s="257" t="s">
        <v>256</v>
      </c>
      <c r="B223" s="258" t="s">
        <v>232</v>
      </c>
      <c r="C223" s="206" t="s">
        <v>475</v>
      </c>
      <c r="D223" s="256"/>
      <c r="E223" s="267"/>
      <c r="F223" s="194">
        <f t="shared" si="62"/>
        <v>2800000</v>
      </c>
      <c r="G223" s="194">
        <f>SUM(G224:G227)</f>
        <v>0</v>
      </c>
      <c r="H223" s="194">
        <f>SUM(H224:H227)</f>
        <v>0</v>
      </c>
      <c r="I223" s="194">
        <f aca="true" t="shared" si="65" ref="I223:R223">SUM(I224:I227)</f>
        <v>0</v>
      </c>
      <c r="J223" s="194">
        <f t="shared" si="65"/>
        <v>0</v>
      </c>
      <c r="K223" s="194">
        <f t="shared" si="65"/>
        <v>0</v>
      </c>
      <c r="L223" s="194">
        <f t="shared" si="65"/>
        <v>0</v>
      </c>
      <c r="M223" s="194">
        <f t="shared" si="65"/>
        <v>800000</v>
      </c>
      <c r="N223" s="194">
        <f t="shared" si="65"/>
        <v>1000000</v>
      </c>
      <c r="O223" s="194">
        <f t="shared" si="65"/>
        <v>1000000</v>
      </c>
      <c r="P223" s="194">
        <f t="shared" si="65"/>
        <v>0</v>
      </c>
      <c r="Q223" s="194">
        <f t="shared" si="65"/>
        <v>0</v>
      </c>
      <c r="R223" s="194">
        <f t="shared" si="65"/>
        <v>0</v>
      </c>
    </row>
    <row r="224" spans="1:18" s="210" customFormat="1" ht="15" customHeight="1">
      <c r="A224" s="257"/>
      <c r="B224" s="258"/>
      <c r="C224" s="209" t="s">
        <v>6</v>
      </c>
      <c r="D224" s="256"/>
      <c r="E224" s="267"/>
      <c r="F224" s="195">
        <f t="shared" si="62"/>
        <v>2520000</v>
      </c>
      <c r="G224" s="195">
        <v>0</v>
      </c>
      <c r="H224" s="195">
        <v>0</v>
      </c>
      <c r="I224" s="195">
        <v>0</v>
      </c>
      <c r="J224" s="195">
        <v>0</v>
      </c>
      <c r="K224" s="195">
        <v>0</v>
      </c>
      <c r="L224" s="195">
        <v>0</v>
      </c>
      <c r="M224" s="195">
        <v>720000</v>
      </c>
      <c r="N224" s="195">
        <v>900000</v>
      </c>
      <c r="O224" s="195">
        <v>900000</v>
      </c>
      <c r="P224" s="195">
        <v>0</v>
      </c>
      <c r="Q224" s="195">
        <v>0</v>
      </c>
      <c r="R224" s="195">
        <v>0</v>
      </c>
    </row>
    <row r="225" spans="1:18" s="210" customFormat="1" ht="15" customHeight="1">
      <c r="A225" s="257"/>
      <c r="B225" s="258"/>
      <c r="C225" s="209" t="s">
        <v>7</v>
      </c>
      <c r="D225" s="256"/>
      <c r="E225" s="267"/>
      <c r="F225" s="195">
        <f t="shared" si="62"/>
        <v>280000</v>
      </c>
      <c r="G225" s="195">
        <v>0</v>
      </c>
      <c r="H225" s="195">
        <v>0</v>
      </c>
      <c r="I225" s="195">
        <v>0</v>
      </c>
      <c r="J225" s="195">
        <v>0</v>
      </c>
      <c r="K225" s="195">
        <v>0</v>
      </c>
      <c r="L225" s="195">
        <v>0</v>
      </c>
      <c r="M225" s="195">
        <v>80000</v>
      </c>
      <c r="N225" s="195">
        <v>100000</v>
      </c>
      <c r="O225" s="195">
        <v>100000</v>
      </c>
      <c r="P225" s="195">
        <v>0</v>
      </c>
      <c r="Q225" s="195">
        <v>0</v>
      </c>
      <c r="R225" s="195">
        <v>0</v>
      </c>
    </row>
    <row r="226" spans="1:18" s="210" customFormat="1" ht="15" customHeight="1">
      <c r="A226" s="257"/>
      <c r="B226" s="258"/>
      <c r="C226" s="209" t="s">
        <v>8</v>
      </c>
      <c r="D226" s="256"/>
      <c r="E226" s="267"/>
      <c r="F226" s="195">
        <f t="shared" si="62"/>
        <v>0</v>
      </c>
      <c r="G226" s="195">
        <v>0</v>
      </c>
      <c r="H226" s="195">
        <v>0</v>
      </c>
      <c r="I226" s="195">
        <v>0</v>
      </c>
      <c r="J226" s="195">
        <v>0</v>
      </c>
      <c r="K226" s="195">
        <v>0</v>
      </c>
      <c r="L226" s="195">
        <v>0</v>
      </c>
      <c r="M226" s="195">
        <v>0</v>
      </c>
      <c r="N226" s="195">
        <v>0</v>
      </c>
      <c r="O226" s="195">
        <v>0</v>
      </c>
      <c r="P226" s="195">
        <v>0</v>
      </c>
      <c r="Q226" s="195">
        <v>0</v>
      </c>
      <c r="R226" s="195">
        <v>0</v>
      </c>
    </row>
    <row r="227" spans="1:18" s="210" customFormat="1" ht="15" customHeight="1">
      <c r="A227" s="257"/>
      <c r="B227" s="258"/>
      <c r="C227" s="209" t="s">
        <v>187</v>
      </c>
      <c r="D227" s="256"/>
      <c r="E227" s="267"/>
      <c r="F227" s="195">
        <f t="shared" si="62"/>
        <v>0</v>
      </c>
      <c r="G227" s="195">
        <v>0</v>
      </c>
      <c r="H227" s="195">
        <v>0</v>
      </c>
      <c r="I227" s="195">
        <v>0</v>
      </c>
      <c r="J227" s="195">
        <v>0</v>
      </c>
      <c r="K227" s="195">
        <v>0</v>
      </c>
      <c r="L227" s="195">
        <v>0</v>
      </c>
      <c r="M227" s="195">
        <v>0</v>
      </c>
      <c r="N227" s="195">
        <v>0</v>
      </c>
      <c r="O227" s="195">
        <v>0</v>
      </c>
      <c r="P227" s="195">
        <v>0</v>
      </c>
      <c r="Q227" s="195">
        <v>0</v>
      </c>
      <c r="R227" s="195">
        <v>0</v>
      </c>
    </row>
    <row r="228" spans="1:18" s="207" customFormat="1" ht="15" customHeight="1">
      <c r="A228" s="257" t="s">
        <v>257</v>
      </c>
      <c r="B228" s="258" t="s">
        <v>233</v>
      </c>
      <c r="C228" s="206" t="s">
        <v>475</v>
      </c>
      <c r="D228" s="256"/>
      <c r="E228" s="267"/>
      <c r="F228" s="194">
        <f t="shared" si="62"/>
        <v>0</v>
      </c>
      <c r="G228" s="194">
        <f>SUM(G229:G232)</f>
        <v>0</v>
      </c>
      <c r="H228" s="194">
        <f>SUM(H229:H232)</f>
        <v>0</v>
      </c>
      <c r="I228" s="194">
        <f aca="true" t="shared" si="66" ref="I228:R228">SUM(I229:I232)</f>
        <v>0</v>
      </c>
      <c r="J228" s="194">
        <f t="shared" si="66"/>
        <v>0</v>
      </c>
      <c r="K228" s="194">
        <f t="shared" si="66"/>
        <v>0</v>
      </c>
      <c r="L228" s="194">
        <f t="shared" si="66"/>
        <v>0</v>
      </c>
      <c r="M228" s="194">
        <f t="shared" si="66"/>
        <v>0</v>
      </c>
      <c r="N228" s="194">
        <f t="shared" si="66"/>
        <v>0</v>
      </c>
      <c r="O228" s="194">
        <f t="shared" si="66"/>
        <v>0</v>
      </c>
      <c r="P228" s="194">
        <f t="shared" si="66"/>
        <v>0</v>
      </c>
      <c r="Q228" s="194">
        <f t="shared" si="66"/>
        <v>0</v>
      </c>
      <c r="R228" s="194">
        <f t="shared" si="66"/>
        <v>0</v>
      </c>
    </row>
    <row r="229" spans="1:18" s="210" customFormat="1" ht="15" customHeight="1">
      <c r="A229" s="257"/>
      <c r="B229" s="258"/>
      <c r="C229" s="209" t="s">
        <v>6</v>
      </c>
      <c r="D229" s="256"/>
      <c r="E229" s="267"/>
      <c r="F229" s="195">
        <f t="shared" si="62"/>
        <v>0</v>
      </c>
      <c r="G229" s="195">
        <v>0</v>
      </c>
      <c r="H229" s="195">
        <v>0</v>
      </c>
      <c r="I229" s="195">
        <v>0</v>
      </c>
      <c r="J229" s="195">
        <v>0</v>
      </c>
      <c r="K229" s="195">
        <v>0</v>
      </c>
      <c r="L229" s="195">
        <v>0</v>
      </c>
      <c r="M229" s="195">
        <v>0</v>
      </c>
      <c r="N229" s="195">
        <v>0</v>
      </c>
      <c r="O229" s="195">
        <v>0</v>
      </c>
      <c r="P229" s="195">
        <v>0</v>
      </c>
      <c r="Q229" s="195">
        <v>0</v>
      </c>
      <c r="R229" s="195">
        <v>0</v>
      </c>
    </row>
    <row r="230" spans="1:18" s="210" customFormat="1" ht="15" customHeight="1">
      <c r="A230" s="257"/>
      <c r="B230" s="258"/>
      <c r="C230" s="209" t="s">
        <v>7</v>
      </c>
      <c r="D230" s="256"/>
      <c r="E230" s="267"/>
      <c r="F230" s="195">
        <f t="shared" si="62"/>
        <v>0</v>
      </c>
      <c r="G230" s="195">
        <v>0</v>
      </c>
      <c r="H230" s="195">
        <v>0</v>
      </c>
      <c r="I230" s="195">
        <v>0</v>
      </c>
      <c r="J230" s="195">
        <v>0</v>
      </c>
      <c r="K230" s="195">
        <v>0</v>
      </c>
      <c r="L230" s="195">
        <v>0</v>
      </c>
      <c r="M230" s="195">
        <v>0</v>
      </c>
      <c r="N230" s="195">
        <v>0</v>
      </c>
      <c r="O230" s="195">
        <v>0</v>
      </c>
      <c r="P230" s="195">
        <v>0</v>
      </c>
      <c r="Q230" s="195">
        <v>0</v>
      </c>
      <c r="R230" s="195">
        <v>0</v>
      </c>
    </row>
    <row r="231" spans="1:18" s="210" customFormat="1" ht="15" customHeight="1">
      <c r="A231" s="257"/>
      <c r="B231" s="258"/>
      <c r="C231" s="209" t="s">
        <v>8</v>
      </c>
      <c r="D231" s="256"/>
      <c r="E231" s="267"/>
      <c r="F231" s="195">
        <f t="shared" si="62"/>
        <v>0</v>
      </c>
      <c r="G231" s="195">
        <v>0</v>
      </c>
      <c r="H231" s="195">
        <v>0</v>
      </c>
      <c r="I231" s="195">
        <v>0</v>
      </c>
      <c r="J231" s="195">
        <v>0</v>
      </c>
      <c r="K231" s="195">
        <v>0</v>
      </c>
      <c r="L231" s="195">
        <v>0</v>
      </c>
      <c r="M231" s="195">
        <v>0</v>
      </c>
      <c r="N231" s="195">
        <v>0</v>
      </c>
      <c r="O231" s="195">
        <v>0</v>
      </c>
      <c r="P231" s="195">
        <v>0</v>
      </c>
      <c r="Q231" s="195">
        <v>0</v>
      </c>
      <c r="R231" s="195">
        <v>0</v>
      </c>
    </row>
    <row r="232" spans="1:18" s="210" customFormat="1" ht="15" customHeight="1">
      <c r="A232" s="257"/>
      <c r="B232" s="258"/>
      <c r="C232" s="209" t="s">
        <v>187</v>
      </c>
      <c r="D232" s="256"/>
      <c r="E232" s="267"/>
      <c r="F232" s="195">
        <f t="shared" si="62"/>
        <v>0</v>
      </c>
      <c r="G232" s="195">
        <v>0</v>
      </c>
      <c r="H232" s="195">
        <v>0</v>
      </c>
      <c r="I232" s="195">
        <v>0</v>
      </c>
      <c r="J232" s="195">
        <v>0</v>
      </c>
      <c r="K232" s="195">
        <v>0</v>
      </c>
      <c r="L232" s="195">
        <v>0</v>
      </c>
      <c r="M232" s="195">
        <v>0</v>
      </c>
      <c r="N232" s="195">
        <v>0</v>
      </c>
      <c r="O232" s="195">
        <v>0</v>
      </c>
      <c r="P232" s="195">
        <v>0</v>
      </c>
      <c r="Q232" s="195">
        <v>0</v>
      </c>
      <c r="R232" s="195">
        <v>0</v>
      </c>
    </row>
    <row r="233" spans="1:18" s="207" customFormat="1" ht="15" customHeight="1">
      <c r="A233" s="257" t="s">
        <v>258</v>
      </c>
      <c r="B233" s="258" t="s">
        <v>234</v>
      </c>
      <c r="C233" s="206" t="s">
        <v>475</v>
      </c>
      <c r="D233" s="256"/>
      <c r="E233" s="267"/>
      <c r="F233" s="194">
        <f t="shared" si="62"/>
        <v>2000000</v>
      </c>
      <c r="G233" s="194">
        <f>SUM(G234:G237)</f>
        <v>0</v>
      </c>
      <c r="H233" s="194">
        <f>SUM(H234:H237)</f>
        <v>0</v>
      </c>
      <c r="I233" s="194">
        <f aca="true" t="shared" si="67" ref="I233:R233">SUM(I234:I237)</f>
        <v>0</v>
      </c>
      <c r="J233" s="194">
        <f t="shared" si="67"/>
        <v>0</v>
      </c>
      <c r="K233" s="194">
        <f t="shared" si="67"/>
        <v>0</v>
      </c>
      <c r="L233" s="194">
        <f t="shared" si="67"/>
        <v>0</v>
      </c>
      <c r="M233" s="194">
        <f t="shared" si="67"/>
        <v>1000000</v>
      </c>
      <c r="N233" s="194">
        <f t="shared" si="67"/>
        <v>1000000</v>
      </c>
      <c r="O233" s="194">
        <f t="shared" si="67"/>
        <v>0</v>
      </c>
      <c r="P233" s="194">
        <f t="shared" si="67"/>
        <v>0</v>
      </c>
      <c r="Q233" s="194">
        <f t="shared" si="67"/>
        <v>0</v>
      </c>
      <c r="R233" s="194">
        <f t="shared" si="67"/>
        <v>0</v>
      </c>
    </row>
    <row r="234" spans="1:18" s="210" customFormat="1" ht="15" customHeight="1">
      <c r="A234" s="257"/>
      <c r="B234" s="258"/>
      <c r="C234" s="209" t="s">
        <v>6</v>
      </c>
      <c r="D234" s="256"/>
      <c r="E234" s="267"/>
      <c r="F234" s="195">
        <f t="shared" si="62"/>
        <v>1800000</v>
      </c>
      <c r="G234" s="195">
        <v>0</v>
      </c>
      <c r="H234" s="195">
        <v>0</v>
      </c>
      <c r="I234" s="195">
        <v>0</v>
      </c>
      <c r="J234" s="195">
        <v>0</v>
      </c>
      <c r="K234" s="195">
        <v>0</v>
      </c>
      <c r="L234" s="195">
        <v>0</v>
      </c>
      <c r="M234" s="195">
        <v>900000</v>
      </c>
      <c r="N234" s="195">
        <v>900000</v>
      </c>
      <c r="O234" s="195">
        <v>0</v>
      </c>
      <c r="P234" s="195">
        <v>0</v>
      </c>
      <c r="Q234" s="195">
        <v>0</v>
      </c>
      <c r="R234" s="195">
        <v>0</v>
      </c>
    </row>
    <row r="235" spans="1:18" s="210" customFormat="1" ht="15" customHeight="1">
      <c r="A235" s="257"/>
      <c r="B235" s="258"/>
      <c r="C235" s="209" t="s">
        <v>7</v>
      </c>
      <c r="D235" s="256"/>
      <c r="E235" s="267"/>
      <c r="F235" s="195">
        <f t="shared" si="62"/>
        <v>200000</v>
      </c>
      <c r="G235" s="195">
        <v>0</v>
      </c>
      <c r="H235" s="195">
        <v>0</v>
      </c>
      <c r="I235" s="195">
        <v>0</v>
      </c>
      <c r="J235" s="195">
        <v>0</v>
      </c>
      <c r="K235" s="195">
        <v>0</v>
      </c>
      <c r="L235" s="195">
        <v>0</v>
      </c>
      <c r="M235" s="195">
        <v>100000</v>
      </c>
      <c r="N235" s="195">
        <v>100000</v>
      </c>
      <c r="O235" s="195">
        <v>0</v>
      </c>
      <c r="P235" s="195">
        <v>0</v>
      </c>
      <c r="Q235" s="195">
        <v>0</v>
      </c>
      <c r="R235" s="195">
        <v>0</v>
      </c>
    </row>
    <row r="236" spans="1:18" s="210" customFormat="1" ht="15" customHeight="1">
      <c r="A236" s="257"/>
      <c r="B236" s="258"/>
      <c r="C236" s="209" t="s">
        <v>8</v>
      </c>
      <c r="D236" s="256"/>
      <c r="E236" s="267"/>
      <c r="F236" s="195">
        <f t="shared" si="62"/>
        <v>0</v>
      </c>
      <c r="G236" s="195">
        <v>0</v>
      </c>
      <c r="H236" s="195">
        <v>0</v>
      </c>
      <c r="I236" s="195">
        <v>0</v>
      </c>
      <c r="J236" s="195">
        <v>0</v>
      </c>
      <c r="K236" s="195">
        <v>0</v>
      </c>
      <c r="L236" s="195">
        <v>0</v>
      </c>
      <c r="M236" s="195">
        <v>0</v>
      </c>
      <c r="N236" s="195">
        <v>0</v>
      </c>
      <c r="O236" s="195">
        <v>0</v>
      </c>
      <c r="P236" s="195">
        <v>0</v>
      </c>
      <c r="Q236" s="195">
        <v>0</v>
      </c>
      <c r="R236" s="195">
        <v>0</v>
      </c>
    </row>
    <row r="237" spans="1:18" s="210" customFormat="1" ht="15" customHeight="1">
      <c r="A237" s="257"/>
      <c r="B237" s="258"/>
      <c r="C237" s="209" t="s">
        <v>187</v>
      </c>
      <c r="D237" s="256"/>
      <c r="E237" s="267"/>
      <c r="F237" s="195">
        <f t="shared" si="62"/>
        <v>0</v>
      </c>
      <c r="G237" s="195">
        <v>0</v>
      </c>
      <c r="H237" s="195">
        <v>0</v>
      </c>
      <c r="I237" s="195">
        <v>0</v>
      </c>
      <c r="J237" s="195">
        <v>0</v>
      </c>
      <c r="K237" s="195">
        <v>0</v>
      </c>
      <c r="L237" s="195">
        <v>0</v>
      </c>
      <c r="M237" s="195">
        <v>0</v>
      </c>
      <c r="N237" s="195">
        <v>0</v>
      </c>
      <c r="O237" s="195">
        <v>0</v>
      </c>
      <c r="P237" s="195">
        <v>0</v>
      </c>
      <c r="Q237" s="195">
        <v>0</v>
      </c>
      <c r="R237" s="195">
        <v>0</v>
      </c>
    </row>
    <row r="238" spans="1:18" s="207" customFormat="1" ht="15" customHeight="1">
      <c r="A238" s="257" t="s">
        <v>259</v>
      </c>
      <c r="B238" s="258" t="s">
        <v>235</v>
      </c>
      <c r="C238" s="206" t="s">
        <v>475</v>
      </c>
      <c r="D238" s="256"/>
      <c r="E238" s="267"/>
      <c r="F238" s="194">
        <f t="shared" si="62"/>
        <v>2100000</v>
      </c>
      <c r="G238" s="194">
        <f>SUM(G239:G242)</f>
        <v>0</v>
      </c>
      <c r="H238" s="194">
        <f>SUM(H239:H242)</f>
        <v>0</v>
      </c>
      <c r="I238" s="194">
        <f aca="true" t="shared" si="68" ref="I238:R238">SUM(I239:I242)</f>
        <v>0</v>
      </c>
      <c r="J238" s="194">
        <f t="shared" si="68"/>
        <v>0</v>
      </c>
      <c r="K238" s="194">
        <f t="shared" si="68"/>
        <v>0</v>
      </c>
      <c r="L238" s="194">
        <f t="shared" si="68"/>
        <v>0</v>
      </c>
      <c r="M238" s="194">
        <f t="shared" si="68"/>
        <v>0</v>
      </c>
      <c r="N238" s="194">
        <f t="shared" si="68"/>
        <v>300000</v>
      </c>
      <c r="O238" s="194">
        <f t="shared" si="68"/>
        <v>1000000</v>
      </c>
      <c r="P238" s="194">
        <f t="shared" si="68"/>
        <v>800000</v>
      </c>
      <c r="Q238" s="194">
        <f t="shared" si="68"/>
        <v>0</v>
      </c>
      <c r="R238" s="194">
        <f t="shared" si="68"/>
        <v>0</v>
      </c>
    </row>
    <row r="239" spans="1:18" s="210" customFormat="1" ht="15" customHeight="1">
      <c r="A239" s="257"/>
      <c r="B239" s="258"/>
      <c r="C239" s="209" t="s">
        <v>6</v>
      </c>
      <c r="D239" s="256"/>
      <c r="E239" s="267"/>
      <c r="F239" s="195">
        <f t="shared" si="62"/>
        <v>1890000</v>
      </c>
      <c r="G239" s="195">
        <v>0</v>
      </c>
      <c r="H239" s="195">
        <v>0</v>
      </c>
      <c r="I239" s="195">
        <v>0</v>
      </c>
      <c r="J239" s="195">
        <v>0</v>
      </c>
      <c r="K239" s="195">
        <v>0</v>
      </c>
      <c r="L239" s="195">
        <v>0</v>
      </c>
      <c r="M239" s="195">
        <v>0</v>
      </c>
      <c r="N239" s="195">
        <v>270000</v>
      </c>
      <c r="O239" s="195">
        <v>900000</v>
      </c>
      <c r="P239" s="195">
        <v>720000</v>
      </c>
      <c r="Q239" s="195">
        <v>0</v>
      </c>
      <c r="R239" s="195">
        <v>0</v>
      </c>
    </row>
    <row r="240" spans="1:18" s="210" customFormat="1" ht="15" customHeight="1">
      <c r="A240" s="257"/>
      <c r="B240" s="258"/>
      <c r="C240" s="209" t="s">
        <v>7</v>
      </c>
      <c r="D240" s="256"/>
      <c r="E240" s="267"/>
      <c r="F240" s="195">
        <f t="shared" si="62"/>
        <v>210000</v>
      </c>
      <c r="G240" s="195">
        <v>0</v>
      </c>
      <c r="H240" s="195">
        <v>0</v>
      </c>
      <c r="I240" s="195">
        <v>0</v>
      </c>
      <c r="J240" s="195">
        <v>0</v>
      </c>
      <c r="K240" s="195">
        <v>0</v>
      </c>
      <c r="L240" s="195">
        <v>0</v>
      </c>
      <c r="M240" s="195">
        <v>0</v>
      </c>
      <c r="N240" s="195">
        <v>30000</v>
      </c>
      <c r="O240" s="195">
        <v>100000</v>
      </c>
      <c r="P240" s="195">
        <v>80000</v>
      </c>
      <c r="Q240" s="195">
        <v>0</v>
      </c>
      <c r="R240" s="195">
        <v>0</v>
      </c>
    </row>
    <row r="241" spans="1:18" s="210" customFormat="1" ht="15" customHeight="1">
      <c r="A241" s="257"/>
      <c r="B241" s="258"/>
      <c r="C241" s="209" t="s">
        <v>8</v>
      </c>
      <c r="D241" s="256"/>
      <c r="E241" s="267"/>
      <c r="F241" s="195">
        <f t="shared" si="62"/>
        <v>0</v>
      </c>
      <c r="G241" s="195">
        <v>0</v>
      </c>
      <c r="H241" s="195">
        <v>0</v>
      </c>
      <c r="I241" s="195">
        <v>0</v>
      </c>
      <c r="J241" s="195">
        <v>0</v>
      </c>
      <c r="K241" s="195">
        <v>0</v>
      </c>
      <c r="L241" s="195">
        <v>0</v>
      </c>
      <c r="M241" s="195">
        <v>0</v>
      </c>
      <c r="N241" s="195">
        <v>0</v>
      </c>
      <c r="O241" s="195">
        <v>0</v>
      </c>
      <c r="P241" s="195">
        <v>0</v>
      </c>
      <c r="Q241" s="195">
        <v>0</v>
      </c>
      <c r="R241" s="195">
        <v>0</v>
      </c>
    </row>
    <row r="242" spans="1:18" s="210" customFormat="1" ht="15" customHeight="1">
      <c r="A242" s="257"/>
      <c r="B242" s="258"/>
      <c r="C242" s="209" t="s">
        <v>187</v>
      </c>
      <c r="D242" s="256"/>
      <c r="E242" s="267"/>
      <c r="F242" s="195">
        <f t="shared" si="62"/>
        <v>0</v>
      </c>
      <c r="G242" s="195">
        <v>0</v>
      </c>
      <c r="H242" s="195">
        <v>0</v>
      </c>
      <c r="I242" s="195">
        <v>0</v>
      </c>
      <c r="J242" s="195">
        <v>0</v>
      </c>
      <c r="K242" s="195">
        <v>0</v>
      </c>
      <c r="L242" s="195">
        <v>0</v>
      </c>
      <c r="M242" s="195">
        <v>0</v>
      </c>
      <c r="N242" s="195">
        <v>0</v>
      </c>
      <c r="O242" s="195">
        <v>0</v>
      </c>
      <c r="P242" s="195">
        <v>0</v>
      </c>
      <c r="Q242" s="195">
        <v>0</v>
      </c>
      <c r="R242" s="195">
        <v>0</v>
      </c>
    </row>
    <row r="243" spans="1:18" s="207" customFormat="1" ht="15" customHeight="1">
      <c r="A243" s="257" t="s">
        <v>260</v>
      </c>
      <c r="B243" s="258" t="s">
        <v>236</v>
      </c>
      <c r="C243" s="206" t="s">
        <v>475</v>
      </c>
      <c r="D243" s="256"/>
      <c r="E243" s="267"/>
      <c r="F243" s="194">
        <f t="shared" si="62"/>
        <v>1800000</v>
      </c>
      <c r="G243" s="194">
        <f>SUM(G244:G247)</f>
        <v>0</v>
      </c>
      <c r="H243" s="194">
        <f>SUM(H244:H247)</f>
        <v>0</v>
      </c>
      <c r="I243" s="194">
        <f aca="true" t="shared" si="69" ref="I243:R243">SUM(I244:I247)</f>
        <v>0</v>
      </c>
      <c r="J243" s="194">
        <f t="shared" si="69"/>
        <v>0</v>
      </c>
      <c r="K243" s="194">
        <f t="shared" si="69"/>
        <v>0</v>
      </c>
      <c r="L243" s="194">
        <f t="shared" si="69"/>
        <v>0</v>
      </c>
      <c r="M243" s="194">
        <f t="shared" si="69"/>
        <v>0</v>
      </c>
      <c r="N243" s="194">
        <f t="shared" si="69"/>
        <v>0</v>
      </c>
      <c r="O243" s="194">
        <f t="shared" si="69"/>
        <v>0</v>
      </c>
      <c r="P243" s="194">
        <f t="shared" si="69"/>
        <v>300000</v>
      </c>
      <c r="Q243" s="194">
        <f t="shared" si="69"/>
        <v>1000000</v>
      </c>
      <c r="R243" s="194">
        <f t="shared" si="69"/>
        <v>500000</v>
      </c>
    </row>
    <row r="244" spans="1:18" s="210" customFormat="1" ht="15" customHeight="1">
      <c r="A244" s="257"/>
      <c r="B244" s="258"/>
      <c r="C244" s="209" t="s">
        <v>6</v>
      </c>
      <c r="D244" s="256"/>
      <c r="E244" s="267"/>
      <c r="F244" s="195">
        <f t="shared" si="62"/>
        <v>1620000</v>
      </c>
      <c r="G244" s="195">
        <v>0</v>
      </c>
      <c r="H244" s="195">
        <v>0</v>
      </c>
      <c r="I244" s="195">
        <v>0</v>
      </c>
      <c r="J244" s="195">
        <v>0</v>
      </c>
      <c r="K244" s="195">
        <v>0</v>
      </c>
      <c r="L244" s="195">
        <v>0</v>
      </c>
      <c r="M244" s="195">
        <v>0</v>
      </c>
      <c r="N244" s="195">
        <v>0</v>
      </c>
      <c r="O244" s="195">
        <v>0</v>
      </c>
      <c r="P244" s="195">
        <v>270000</v>
      </c>
      <c r="Q244" s="195">
        <v>900000</v>
      </c>
      <c r="R244" s="195">
        <v>450000</v>
      </c>
    </row>
    <row r="245" spans="1:18" s="210" customFormat="1" ht="15" customHeight="1">
      <c r="A245" s="257"/>
      <c r="B245" s="258"/>
      <c r="C245" s="209" t="s">
        <v>7</v>
      </c>
      <c r="D245" s="256"/>
      <c r="E245" s="267"/>
      <c r="F245" s="195">
        <f t="shared" si="62"/>
        <v>180000</v>
      </c>
      <c r="G245" s="195">
        <v>0</v>
      </c>
      <c r="H245" s="195">
        <v>0</v>
      </c>
      <c r="I245" s="195">
        <v>0</v>
      </c>
      <c r="J245" s="195">
        <v>0</v>
      </c>
      <c r="K245" s="195">
        <v>0</v>
      </c>
      <c r="L245" s="195">
        <v>0</v>
      </c>
      <c r="M245" s="195">
        <v>0</v>
      </c>
      <c r="N245" s="195">
        <v>0</v>
      </c>
      <c r="O245" s="195">
        <v>0</v>
      </c>
      <c r="P245" s="195">
        <v>30000</v>
      </c>
      <c r="Q245" s="195">
        <v>100000</v>
      </c>
      <c r="R245" s="195">
        <v>50000</v>
      </c>
    </row>
    <row r="246" spans="1:18" s="210" customFormat="1" ht="15" customHeight="1">
      <c r="A246" s="257"/>
      <c r="B246" s="258"/>
      <c r="C246" s="209" t="s">
        <v>8</v>
      </c>
      <c r="D246" s="256"/>
      <c r="E246" s="267"/>
      <c r="F246" s="195">
        <f t="shared" si="62"/>
        <v>0</v>
      </c>
      <c r="G246" s="195">
        <v>0</v>
      </c>
      <c r="H246" s="195">
        <v>0</v>
      </c>
      <c r="I246" s="195">
        <v>0</v>
      </c>
      <c r="J246" s="195">
        <v>0</v>
      </c>
      <c r="K246" s="195">
        <v>0</v>
      </c>
      <c r="L246" s="195">
        <v>0</v>
      </c>
      <c r="M246" s="195">
        <v>0</v>
      </c>
      <c r="N246" s="195">
        <v>0</v>
      </c>
      <c r="O246" s="195">
        <v>0</v>
      </c>
      <c r="P246" s="195">
        <v>0</v>
      </c>
      <c r="Q246" s="195">
        <v>0</v>
      </c>
      <c r="R246" s="195">
        <v>0</v>
      </c>
    </row>
    <row r="247" spans="1:18" s="210" customFormat="1" ht="15" customHeight="1">
      <c r="A247" s="257"/>
      <c r="B247" s="258"/>
      <c r="C247" s="209" t="s">
        <v>187</v>
      </c>
      <c r="D247" s="256"/>
      <c r="E247" s="267"/>
      <c r="F247" s="195">
        <f t="shared" si="62"/>
        <v>0</v>
      </c>
      <c r="G247" s="195">
        <v>0</v>
      </c>
      <c r="H247" s="195">
        <v>0</v>
      </c>
      <c r="I247" s="195">
        <v>0</v>
      </c>
      <c r="J247" s="195">
        <v>0</v>
      </c>
      <c r="K247" s="195">
        <v>0</v>
      </c>
      <c r="L247" s="195">
        <v>0</v>
      </c>
      <c r="M247" s="195">
        <v>0</v>
      </c>
      <c r="N247" s="195">
        <v>0</v>
      </c>
      <c r="O247" s="195">
        <v>0</v>
      </c>
      <c r="P247" s="195">
        <v>0</v>
      </c>
      <c r="Q247" s="195">
        <v>0</v>
      </c>
      <c r="R247" s="195">
        <v>0</v>
      </c>
    </row>
    <row r="248" spans="1:18" s="208" customFormat="1" ht="14.25">
      <c r="A248" s="261" t="s">
        <v>63</v>
      </c>
      <c r="B248" s="262" t="s">
        <v>459</v>
      </c>
      <c r="C248" s="206" t="s">
        <v>475</v>
      </c>
      <c r="D248" s="256"/>
      <c r="E248" s="256"/>
      <c r="F248" s="194">
        <f t="shared" si="44"/>
        <v>574767.17626</v>
      </c>
      <c r="G248" s="194">
        <f>SUM(G249:G252)</f>
        <v>131027.94389</v>
      </c>
      <c r="H248" s="194">
        <f aca="true" t="shared" si="70" ref="H248:R248">SUM(H249:H252)</f>
        <v>168891.9407</v>
      </c>
      <c r="I248" s="194">
        <f t="shared" si="70"/>
        <v>238571.61567</v>
      </c>
      <c r="J248" s="194">
        <f t="shared" si="70"/>
        <v>36275.676</v>
      </c>
      <c r="K248" s="194">
        <f t="shared" si="70"/>
        <v>0</v>
      </c>
      <c r="L248" s="194">
        <f t="shared" si="70"/>
        <v>0</v>
      </c>
      <c r="M248" s="194">
        <f t="shared" si="70"/>
        <v>0</v>
      </c>
      <c r="N248" s="194">
        <f t="shared" si="70"/>
        <v>0</v>
      </c>
      <c r="O248" s="194">
        <f t="shared" si="70"/>
        <v>0</v>
      </c>
      <c r="P248" s="194">
        <f t="shared" si="70"/>
        <v>0</v>
      </c>
      <c r="Q248" s="194">
        <f t="shared" si="70"/>
        <v>0</v>
      </c>
      <c r="R248" s="194">
        <f t="shared" si="70"/>
        <v>0</v>
      </c>
    </row>
    <row r="249" spans="1:18" s="208" customFormat="1" ht="15" customHeight="1">
      <c r="A249" s="261"/>
      <c r="B249" s="262"/>
      <c r="C249" s="206" t="s">
        <v>6</v>
      </c>
      <c r="D249" s="256"/>
      <c r="E249" s="256"/>
      <c r="F249" s="194">
        <f t="shared" si="44"/>
        <v>0</v>
      </c>
      <c r="G249" s="194">
        <f>G254+G259+G264+G269+G274+G279+G284+G289+G294+G299+G304+G309+G314+G319+G324+G329+G334+G339+G344+G349+G354+G359+G364+G369+G374+G379+G384+G389+G394+G399</f>
        <v>0</v>
      </c>
      <c r="H249" s="194">
        <f aca="true" t="shared" si="71" ref="H249:R249">H254+H259+H264+H269+H274+H279+H284+H289+H294+H299+H304+H309+H314+H319+H324+H329+H334+H339+H344+H349+H354+H359+H364+H369+H374+H379+H384+H389+H394+H399</f>
        <v>0</v>
      </c>
      <c r="I249" s="194">
        <f t="shared" si="71"/>
        <v>0</v>
      </c>
      <c r="J249" s="194">
        <f t="shared" si="71"/>
        <v>0</v>
      </c>
      <c r="K249" s="194">
        <f t="shared" si="71"/>
        <v>0</v>
      </c>
      <c r="L249" s="194">
        <f t="shared" si="71"/>
        <v>0</v>
      </c>
      <c r="M249" s="194">
        <f t="shared" si="71"/>
        <v>0</v>
      </c>
      <c r="N249" s="194">
        <f t="shared" si="71"/>
        <v>0</v>
      </c>
      <c r="O249" s="194">
        <f t="shared" si="71"/>
        <v>0</v>
      </c>
      <c r="P249" s="194">
        <f t="shared" si="71"/>
        <v>0</v>
      </c>
      <c r="Q249" s="194">
        <f t="shared" si="71"/>
        <v>0</v>
      </c>
      <c r="R249" s="194">
        <f t="shared" si="71"/>
        <v>0</v>
      </c>
    </row>
    <row r="250" spans="1:18" s="208" customFormat="1" ht="14.25">
      <c r="A250" s="261"/>
      <c r="B250" s="262"/>
      <c r="C250" s="206" t="s">
        <v>7</v>
      </c>
      <c r="D250" s="256"/>
      <c r="E250" s="256"/>
      <c r="F250" s="194">
        <f t="shared" si="44"/>
        <v>574767.17626</v>
      </c>
      <c r="G250" s="194">
        <f aca="true" t="shared" si="72" ref="G250:R252">G255+G260+G265+G270+G275+G280+G285+G290+G295+G300+G305+G310+G315+G320+G325+G330+G335+G340+G345+G350+G355+G360+G365+G370+G375+G380+G385+G390+G395+G400</f>
        <v>131027.94389</v>
      </c>
      <c r="H250" s="194">
        <f t="shared" si="72"/>
        <v>168891.9407</v>
      </c>
      <c r="I250" s="194">
        <f t="shared" si="72"/>
        <v>238571.61567</v>
      </c>
      <c r="J250" s="194">
        <f t="shared" si="72"/>
        <v>36275.676</v>
      </c>
      <c r="K250" s="194">
        <f t="shared" si="72"/>
        <v>0</v>
      </c>
      <c r="L250" s="194">
        <f t="shared" si="72"/>
        <v>0</v>
      </c>
      <c r="M250" s="194">
        <f t="shared" si="72"/>
        <v>0</v>
      </c>
      <c r="N250" s="194">
        <f t="shared" si="72"/>
        <v>0</v>
      </c>
      <c r="O250" s="194">
        <f t="shared" si="72"/>
        <v>0</v>
      </c>
      <c r="P250" s="194">
        <f t="shared" si="72"/>
        <v>0</v>
      </c>
      <c r="Q250" s="194">
        <f t="shared" si="72"/>
        <v>0</v>
      </c>
      <c r="R250" s="194">
        <f t="shared" si="72"/>
        <v>0</v>
      </c>
    </row>
    <row r="251" spans="1:18" s="208" customFormat="1" ht="14.25">
      <c r="A251" s="261"/>
      <c r="B251" s="262"/>
      <c r="C251" s="206" t="s">
        <v>8</v>
      </c>
      <c r="D251" s="256"/>
      <c r="E251" s="256"/>
      <c r="F251" s="194">
        <f t="shared" si="44"/>
        <v>0</v>
      </c>
      <c r="G251" s="194">
        <f t="shared" si="72"/>
        <v>0</v>
      </c>
      <c r="H251" s="194">
        <f t="shared" si="72"/>
        <v>0</v>
      </c>
      <c r="I251" s="194">
        <f t="shared" si="72"/>
        <v>0</v>
      </c>
      <c r="J251" s="194">
        <f t="shared" si="72"/>
        <v>0</v>
      </c>
      <c r="K251" s="194">
        <f t="shared" si="72"/>
        <v>0</v>
      </c>
      <c r="L251" s="194">
        <f t="shared" si="72"/>
        <v>0</v>
      </c>
      <c r="M251" s="194">
        <f t="shared" si="72"/>
        <v>0</v>
      </c>
      <c r="N251" s="194">
        <f t="shared" si="72"/>
        <v>0</v>
      </c>
      <c r="O251" s="194">
        <f t="shared" si="72"/>
        <v>0</v>
      </c>
      <c r="P251" s="194">
        <f t="shared" si="72"/>
        <v>0</v>
      </c>
      <c r="Q251" s="194">
        <f t="shared" si="72"/>
        <v>0</v>
      </c>
      <c r="R251" s="194">
        <f t="shared" si="72"/>
        <v>0</v>
      </c>
    </row>
    <row r="252" spans="1:18" s="208" customFormat="1" ht="14.25">
      <c r="A252" s="261"/>
      <c r="B252" s="262"/>
      <c r="C252" s="206" t="s">
        <v>187</v>
      </c>
      <c r="D252" s="256"/>
      <c r="E252" s="256"/>
      <c r="F252" s="194">
        <f t="shared" si="44"/>
        <v>0</v>
      </c>
      <c r="G252" s="194">
        <f t="shared" si="72"/>
        <v>0</v>
      </c>
      <c r="H252" s="194">
        <f t="shared" si="72"/>
        <v>0</v>
      </c>
      <c r="I252" s="194">
        <f t="shared" si="72"/>
        <v>0</v>
      </c>
      <c r="J252" s="194">
        <f t="shared" si="72"/>
        <v>0</v>
      </c>
      <c r="K252" s="194">
        <f t="shared" si="72"/>
        <v>0</v>
      </c>
      <c r="L252" s="194">
        <f t="shared" si="72"/>
        <v>0</v>
      </c>
      <c r="M252" s="194">
        <f t="shared" si="72"/>
        <v>0</v>
      </c>
      <c r="N252" s="194">
        <f t="shared" si="72"/>
        <v>0</v>
      </c>
      <c r="O252" s="194">
        <f t="shared" si="72"/>
        <v>0</v>
      </c>
      <c r="P252" s="194">
        <f t="shared" si="72"/>
        <v>0</v>
      </c>
      <c r="Q252" s="194">
        <f t="shared" si="72"/>
        <v>0</v>
      </c>
      <c r="R252" s="194">
        <f t="shared" si="72"/>
        <v>0</v>
      </c>
    </row>
    <row r="253" spans="1:18" s="208" customFormat="1" ht="14.25" customHeight="1">
      <c r="A253" s="268" t="s">
        <v>67</v>
      </c>
      <c r="B253" s="258" t="s">
        <v>106</v>
      </c>
      <c r="C253" s="206" t="s">
        <v>475</v>
      </c>
      <c r="D253" s="256"/>
      <c r="E253" s="256"/>
      <c r="F253" s="194">
        <f t="shared" si="44"/>
        <v>13007.82531</v>
      </c>
      <c r="G253" s="194">
        <f>SUM(G254:G257)</f>
        <v>13007.82531</v>
      </c>
      <c r="H253" s="194">
        <f aca="true" t="shared" si="73" ref="H253:R253">SUM(H254:H257)</f>
        <v>0</v>
      </c>
      <c r="I253" s="194">
        <f t="shared" si="73"/>
        <v>0</v>
      </c>
      <c r="J253" s="194">
        <f t="shared" si="73"/>
        <v>0</v>
      </c>
      <c r="K253" s="194">
        <f t="shared" si="73"/>
        <v>0</v>
      </c>
      <c r="L253" s="194">
        <f t="shared" si="73"/>
        <v>0</v>
      </c>
      <c r="M253" s="194">
        <f t="shared" si="73"/>
        <v>0</v>
      </c>
      <c r="N253" s="194">
        <f t="shared" si="73"/>
        <v>0</v>
      </c>
      <c r="O253" s="194">
        <f t="shared" si="73"/>
        <v>0</v>
      </c>
      <c r="P253" s="194">
        <f t="shared" si="73"/>
        <v>0</v>
      </c>
      <c r="Q253" s="194">
        <f t="shared" si="73"/>
        <v>0</v>
      </c>
      <c r="R253" s="194">
        <f t="shared" si="73"/>
        <v>0</v>
      </c>
    </row>
    <row r="254" spans="1:18" s="210" customFormat="1" ht="15">
      <c r="A254" s="268"/>
      <c r="B254" s="258"/>
      <c r="C254" s="209" t="s">
        <v>6</v>
      </c>
      <c r="D254" s="256"/>
      <c r="E254" s="256"/>
      <c r="F254" s="195">
        <f t="shared" si="44"/>
        <v>0</v>
      </c>
      <c r="G254" s="195">
        <v>0</v>
      </c>
      <c r="H254" s="195">
        <v>0</v>
      </c>
      <c r="I254" s="195">
        <v>0</v>
      </c>
      <c r="J254" s="195">
        <v>0</v>
      </c>
      <c r="K254" s="195">
        <v>0</v>
      </c>
      <c r="L254" s="195">
        <v>0</v>
      </c>
      <c r="M254" s="195">
        <v>0</v>
      </c>
      <c r="N254" s="195">
        <v>0</v>
      </c>
      <c r="O254" s="195">
        <v>0</v>
      </c>
      <c r="P254" s="195">
        <v>0</v>
      </c>
      <c r="Q254" s="195">
        <v>0</v>
      </c>
      <c r="R254" s="195">
        <v>0</v>
      </c>
    </row>
    <row r="255" spans="1:18" s="210" customFormat="1" ht="15">
      <c r="A255" s="268"/>
      <c r="B255" s="258"/>
      <c r="C255" s="209" t="s">
        <v>7</v>
      </c>
      <c r="D255" s="256"/>
      <c r="E255" s="256"/>
      <c r="F255" s="195">
        <f t="shared" si="44"/>
        <v>13007.82531</v>
      </c>
      <c r="G255" s="195">
        <v>13007.82531</v>
      </c>
      <c r="H255" s="195">
        <v>0</v>
      </c>
      <c r="I255" s="195">
        <v>0</v>
      </c>
      <c r="J255" s="195">
        <v>0</v>
      </c>
      <c r="K255" s="195">
        <v>0</v>
      </c>
      <c r="L255" s="195">
        <v>0</v>
      </c>
      <c r="M255" s="195">
        <v>0</v>
      </c>
      <c r="N255" s="195">
        <v>0</v>
      </c>
      <c r="O255" s="195">
        <v>0</v>
      </c>
      <c r="P255" s="195">
        <v>0</v>
      </c>
      <c r="Q255" s="195">
        <v>0</v>
      </c>
      <c r="R255" s="195">
        <v>0</v>
      </c>
    </row>
    <row r="256" spans="1:18" s="210" customFormat="1" ht="15">
      <c r="A256" s="268"/>
      <c r="B256" s="258"/>
      <c r="C256" s="209" t="s">
        <v>8</v>
      </c>
      <c r="D256" s="256"/>
      <c r="E256" s="256"/>
      <c r="F256" s="195">
        <f t="shared" si="44"/>
        <v>0</v>
      </c>
      <c r="G256" s="195">
        <v>0</v>
      </c>
      <c r="H256" s="195">
        <v>0</v>
      </c>
      <c r="I256" s="195">
        <v>0</v>
      </c>
      <c r="J256" s="195">
        <v>0</v>
      </c>
      <c r="K256" s="195">
        <v>0</v>
      </c>
      <c r="L256" s="195">
        <v>0</v>
      </c>
      <c r="M256" s="195">
        <v>0</v>
      </c>
      <c r="N256" s="195">
        <v>0</v>
      </c>
      <c r="O256" s="195">
        <v>0</v>
      </c>
      <c r="P256" s="195">
        <v>0</v>
      </c>
      <c r="Q256" s="195">
        <v>0</v>
      </c>
      <c r="R256" s="195">
        <v>0</v>
      </c>
    </row>
    <row r="257" spans="1:18" s="210" customFormat="1" ht="15">
      <c r="A257" s="268"/>
      <c r="B257" s="258"/>
      <c r="C257" s="209" t="s">
        <v>187</v>
      </c>
      <c r="D257" s="256"/>
      <c r="E257" s="256"/>
      <c r="F257" s="195">
        <f t="shared" si="44"/>
        <v>0</v>
      </c>
      <c r="G257" s="195">
        <v>0</v>
      </c>
      <c r="H257" s="195">
        <v>0</v>
      </c>
      <c r="I257" s="195">
        <v>0</v>
      </c>
      <c r="J257" s="195">
        <v>0</v>
      </c>
      <c r="K257" s="195">
        <v>0</v>
      </c>
      <c r="L257" s="195">
        <v>0</v>
      </c>
      <c r="M257" s="195">
        <v>0</v>
      </c>
      <c r="N257" s="195">
        <v>0</v>
      </c>
      <c r="O257" s="195">
        <v>0</v>
      </c>
      <c r="P257" s="195">
        <v>0</v>
      </c>
      <c r="Q257" s="195">
        <v>0</v>
      </c>
      <c r="R257" s="195">
        <v>0</v>
      </c>
    </row>
    <row r="258" spans="1:18" s="208" customFormat="1" ht="14.25" customHeight="1">
      <c r="A258" s="268" t="s">
        <v>68</v>
      </c>
      <c r="B258" s="258" t="s">
        <v>545</v>
      </c>
      <c r="C258" s="206" t="s">
        <v>475</v>
      </c>
      <c r="D258" s="256"/>
      <c r="E258" s="256"/>
      <c r="F258" s="194">
        <f t="shared" si="44"/>
        <v>13830.71</v>
      </c>
      <c r="G258" s="194">
        <f>SUM(G259:G262)</f>
        <v>3090.74</v>
      </c>
      <c r="H258" s="194">
        <f>SUM(H259:H262)</f>
        <v>2221.814</v>
      </c>
      <c r="I258" s="194">
        <f aca="true" t="shared" si="74" ref="I258:R258">SUM(I259:I262)</f>
        <v>8518.156</v>
      </c>
      <c r="J258" s="194">
        <f t="shared" si="74"/>
        <v>0</v>
      </c>
      <c r="K258" s="194">
        <f t="shared" si="74"/>
        <v>0</v>
      </c>
      <c r="L258" s="194">
        <f t="shared" si="74"/>
        <v>0</v>
      </c>
      <c r="M258" s="194">
        <f t="shared" si="74"/>
        <v>0</v>
      </c>
      <c r="N258" s="194">
        <f t="shared" si="74"/>
        <v>0</v>
      </c>
      <c r="O258" s="194">
        <f t="shared" si="74"/>
        <v>0</v>
      </c>
      <c r="P258" s="194">
        <f t="shared" si="74"/>
        <v>0</v>
      </c>
      <c r="Q258" s="194">
        <f t="shared" si="74"/>
        <v>0</v>
      </c>
      <c r="R258" s="194">
        <f t="shared" si="74"/>
        <v>0</v>
      </c>
    </row>
    <row r="259" spans="1:18" s="210" customFormat="1" ht="15">
      <c r="A259" s="268"/>
      <c r="B259" s="258"/>
      <c r="C259" s="209" t="s">
        <v>6</v>
      </c>
      <c r="D259" s="256"/>
      <c r="E259" s="256"/>
      <c r="F259" s="195">
        <f t="shared" si="44"/>
        <v>0</v>
      </c>
      <c r="G259" s="195">
        <v>0</v>
      </c>
      <c r="H259" s="195">
        <v>0</v>
      </c>
      <c r="I259" s="195">
        <v>0</v>
      </c>
      <c r="J259" s="195">
        <v>0</v>
      </c>
      <c r="K259" s="195">
        <v>0</v>
      </c>
      <c r="L259" s="195">
        <v>0</v>
      </c>
      <c r="M259" s="195">
        <v>0</v>
      </c>
      <c r="N259" s="195">
        <v>0</v>
      </c>
      <c r="O259" s="195">
        <v>0</v>
      </c>
      <c r="P259" s="195">
        <v>0</v>
      </c>
      <c r="Q259" s="195">
        <v>0</v>
      </c>
      <c r="R259" s="195">
        <v>0</v>
      </c>
    </row>
    <row r="260" spans="1:18" s="210" customFormat="1" ht="15">
      <c r="A260" s="268"/>
      <c r="B260" s="258"/>
      <c r="C260" s="209" t="s">
        <v>7</v>
      </c>
      <c r="D260" s="256"/>
      <c r="E260" s="256"/>
      <c r="F260" s="195">
        <f t="shared" si="44"/>
        <v>13830.71</v>
      </c>
      <c r="G260" s="195">
        <v>3090.74</v>
      </c>
      <c r="H260" s="195">
        <v>2221.814</v>
      </c>
      <c r="I260" s="195">
        <v>8518.156</v>
      </c>
      <c r="J260" s="195">
        <v>0</v>
      </c>
      <c r="K260" s="195">
        <v>0</v>
      </c>
      <c r="L260" s="195">
        <v>0</v>
      </c>
      <c r="M260" s="195">
        <v>0</v>
      </c>
      <c r="N260" s="195">
        <v>0</v>
      </c>
      <c r="O260" s="195">
        <v>0</v>
      </c>
      <c r="P260" s="195">
        <v>0</v>
      </c>
      <c r="Q260" s="195">
        <v>0</v>
      </c>
      <c r="R260" s="195">
        <v>0</v>
      </c>
    </row>
    <row r="261" spans="1:18" s="210" customFormat="1" ht="15">
      <c r="A261" s="268"/>
      <c r="B261" s="258"/>
      <c r="C261" s="209" t="s">
        <v>8</v>
      </c>
      <c r="D261" s="256"/>
      <c r="E261" s="256"/>
      <c r="F261" s="195">
        <f t="shared" si="44"/>
        <v>0</v>
      </c>
      <c r="G261" s="195">
        <v>0</v>
      </c>
      <c r="H261" s="195">
        <v>0</v>
      </c>
      <c r="I261" s="195">
        <v>0</v>
      </c>
      <c r="J261" s="195">
        <v>0</v>
      </c>
      <c r="K261" s="195">
        <v>0</v>
      </c>
      <c r="L261" s="195">
        <v>0</v>
      </c>
      <c r="M261" s="195">
        <v>0</v>
      </c>
      <c r="N261" s="195">
        <v>0</v>
      </c>
      <c r="O261" s="195">
        <v>0</v>
      </c>
      <c r="P261" s="195">
        <v>0</v>
      </c>
      <c r="Q261" s="195">
        <v>0</v>
      </c>
      <c r="R261" s="195">
        <v>0</v>
      </c>
    </row>
    <row r="262" spans="1:18" s="210" customFormat="1" ht="15">
      <c r="A262" s="268"/>
      <c r="B262" s="258"/>
      <c r="C262" s="209" t="s">
        <v>187</v>
      </c>
      <c r="D262" s="256"/>
      <c r="E262" s="256"/>
      <c r="F262" s="195">
        <f t="shared" si="44"/>
        <v>0</v>
      </c>
      <c r="G262" s="195">
        <v>0</v>
      </c>
      <c r="H262" s="195">
        <v>0</v>
      </c>
      <c r="I262" s="195">
        <v>0</v>
      </c>
      <c r="J262" s="195">
        <v>0</v>
      </c>
      <c r="K262" s="195">
        <v>0</v>
      </c>
      <c r="L262" s="195">
        <v>0</v>
      </c>
      <c r="M262" s="195">
        <v>0</v>
      </c>
      <c r="N262" s="195">
        <v>0</v>
      </c>
      <c r="O262" s="195">
        <v>0</v>
      </c>
      <c r="P262" s="195">
        <v>0</v>
      </c>
      <c r="Q262" s="195">
        <v>0</v>
      </c>
      <c r="R262" s="195">
        <v>0</v>
      </c>
    </row>
    <row r="263" spans="1:18" s="210" customFormat="1" ht="15">
      <c r="A263" s="268" t="s">
        <v>69</v>
      </c>
      <c r="B263" s="258" t="s">
        <v>418</v>
      </c>
      <c r="C263" s="206" t="s">
        <v>475</v>
      </c>
      <c r="D263" s="256"/>
      <c r="E263" s="256"/>
      <c r="F263" s="194">
        <f>SUM(G263:R263)</f>
        <v>21797.55527</v>
      </c>
      <c r="G263" s="194">
        <f>SUM(G264:G267)</f>
        <v>0</v>
      </c>
      <c r="H263" s="194">
        <f>SUM(H264:H267)</f>
        <v>0</v>
      </c>
      <c r="I263" s="194">
        <f aca="true" t="shared" si="75" ref="I263:R263">SUM(I264:I267)</f>
        <v>21797.55527</v>
      </c>
      <c r="J263" s="194">
        <f t="shared" si="75"/>
        <v>0</v>
      </c>
      <c r="K263" s="194">
        <f t="shared" si="75"/>
        <v>0</v>
      </c>
      <c r="L263" s="194">
        <f t="shared" si="75"/>
        <v>0</v>
      </c>
      <c r="M263" s="194">
        <f t="shared" si="75"/>
        <v>0</v>
      </c>
      <c r="N263" s="194">
        <f t="shared" si="75"/>
        <v>0</v>
      </c>
      <c r="O263" s="194">
        <f t="shared" si="75"/>
        <v>0</v>
      </c>
      <c r="P263" s="194">
        <f t="shared" si="75"/>
        <v>0</v>
      </c>
      <c r="Q263" s="194">
        <f t="shared" si="75"/>
        <v>0</v>
      </c>
      <c r="R263" s="194">
        <f t="shared" si="75"/>
        <v>0</v>
      </c>
    </row>
    <row r="264" spans="1:18" s="210" customFormat="1" ht="15">
      <c r="A264" s="268"/>
      <c r="B264" s="258"/>
      <c r="C264" s="209" t="s">
        <v>6</v>
      </c>
      <c r="D264" s="256"/>
      <c r="E264" s="256"/>
      <c r="F264" s="195">
        <f aca="true" t="shared" si="76" ref="F264:F287">SUM(G264:R264)</f>
        <v>0</v>
      </c>
      <c r="G264" s="195">
        <v>0</v>
      </c>
      <c r="H264" s="195">
        <v>0</v>
      </c>
      <c r="I264" s="195">
        <v>0</v>
      </c>
      <c r="J264" s="195">
        <v>0</v>
      </c>
      <c r="K264" s="195">
        <v>0</v>
      </c>
      <c r="L264" s="195">
        <v>0</v>
      </c>
      <c r="M264" s="195">
        <v>0</v>
      </c>
      <c r="N264" s="195">
        <v>0</v>
      </c>
      <c r="O264" s="195">
        <v>0</v>
      </c>
      <c r="P264" s="195">
        <v>0</v>
      </c>
      <c r="Q264" s="195">
        <v>0</v>
      </c>
      <c r="R264" s="195">
        <v>0</v>
      </c>
    </row>
    <row r="265" spans="1:18" s="210" customFormat="1" ht="15">
      <c r="A265" s="268"/>
      <c r="B265" s="258"/>
      <c r="C265" s="209" t="s">
        <v>7</v>
      </c>
      <c r="D265" s="256"/>
      <c r="E265" s="256"/>
      <c r="F265" s="195">
        <f t="shared" si="76"/>
        <v>21797.55527</v>
      </c>
      <c r="G265" s="195">
        <v>0</v>
      </c>
      <c r="H265" s="195">
        <v>0</v>
      </c>
      <c r="I265" s="195">
        <v>21797.55527</v>
      </c>
      <c r="J265" s="195">
        <v>0</v>
      </c>
      <c r="K265" s="195">
        <v>0</v>
      </c>
      <c r="L265" s="195">
        <v>0</v>
      </c>
      <c r="M265" s="195">
        <v>0</v>
      </c>
      <c r="N265" s="195">
        <v>0</v>
      </c>
      <c r="O265" s="195">
        <v>0</v>
      </c>
      <c r="P265" s="195">
        <v>0</v>
      </c>
      <c r="Q265" s="195">
        <v>0</v>
      </c>
      <c r="R265" s="195">
        <v>0</v>
      </c>
    </row>
    <row r="266" spans="1:18" s="210" customFormat="1" ht="15">
      <c r="A266" s="268"/>
      <c r="B266" s="258"/>
      <c r="C266" s="209" t="s">
        <v>8</v>
      </c>
      <c r="D266" s="256"/>
      <c r="E266" s="256"/>
      <c r="F266" s="195">
        <f t="shared" si="76"/>
        <v>0</v>
      </c>
      <c r="G266" s="195">
        <v>0</v>
      </c>
      <c r="H266" s="195">
        <v>0</v>
      </c>
      <c r="I266" s="195">
        <v>0</v>
      </c>
      <c r="J266" s="195">
        <v>0</v>
      </c>
      <c r="K266" s="195">
        <v>0</v>
      </c>
      <c r="L266" s="195">
        <v>0</v>
      </c>
      <c r="M266" s="195">
        <v>0</v>
      </c>
      <c r="N266" s="195">
        <v>0</v>
      </c>
      <c r="O266" s="195">
        <v>0</v>
      </c>
      <c r="P266" s="195">
        <v>0</v>
      </c>
      <c r="Q266" s="195">
        <v>0</v>
      </c>
      <c r="R266" s="195">
        <v>0</v>
      </c>
    </row>
    <row r="267" spans="1:18" s="210" customFormat="1" ht="15">
      <c r="A267" s="268"/>
      <c r="B267" s="258"/>
      <c r="C267" s="209" t="s">
        <v>187</v>
      </c>
      <c r="D267" s="256"/>
      <c r="E267" s="256"/>
      <c r="F267" s="195">
        <f t="shared" si="76"/>
        <v>0</v>
      </c>
      <c r="G267" s="195">
        <v>0</v>
      </c>
      <c r="H267" s="195">
        <v>0</v>
      </c>
      <c r="I267" s="195">
        <v>0</v>
      </c>
      <c r="J267" s="195">
        <v>0</v>
      </c>
      <c r="K267" s="195">
        <v>0</v>
      </c>
      <c r="L267" s="195">
        <v>0</v>
      </c>
      <c r="M267" s="195">
        <v>0</v>
      </c>
      <c r="N267" s="195">
        <v>0</v>
      </c>
      <c r="O267" s="195">
        <v>0</v>
      </c>
      <c r="P267" s="195">
        <v>0</v>
      </c>
      <c r="Q267" s="195">
        <v>0</v>
      </c>
      <c r="R267" s="195">
        <v>0</v>
      </c>
    </row>
    <row r="268" spans="1:18" s="210" customFormat="1" ht="15">
      <c r="A268" s="268" t="s">
        <v>78</v>
      </c>
      <c r="B268" s="258" t="s">
        <v>427</v>
      </c>
      <c r="C268" s="206" t="s">
        <v>475</v>
      </c>
      <c r="D268" s="256"/>
      <c r="E268" s="256"/>
      <c r="F268" s="194">
        <f t="shared" si="76"/>
        <v>0</v>
      </c>
      <c r="G268" s="194">
        <f>SUM(G269:G272)</f>
        <v>0</v>
      </c>
      <c r="H268" s="194">
        <f>SUM(H269:H272)</f>
        <v>0</v>
      </c>
      <c r="I268" s="194">
        <f aca="true" t="shared" si="77" ref="I268:R268">SUM(I269:I272)</f>
        <v>0</v>
      </c>
      <c r="J268" s="194">
        <f t="shared" si="77"/>
        <v>0</v>
      </c>
      <c r="K268" s="194">
        <f t="shared" si="77"/>
        <v>0</v>
      </c>
      <c r="L268" s="194">
        <f t="shared" si="77"/>
        <v>0</v>
      </c>
      <c r="M268" s="194">
        <f t="shared" si="77"/>
        <v>0</v>
      </c>
      <c r="N268" s="194">
        <f t="shared" si="77"/>
        <v>0</v>
      </c>
      <c r="O268" s="194">
        <f t="shared" si="77"/>
        <v>0</v>
      </c>
      <c r="P268" s="194">
        <f t="shared" si="77"/>
        <v>0</v>
      </c>
      <c r="Q268" s="194">
        <f t="shared" si="77"/>
        <v>0</v>
      </c>
      <c r="R268" s="194">
        <f t="shared" si="77"/>
        <v>0</v>
      </c>
    </row>
    <row r="269" spans="1:18" s="210" customFormat="1" ht="15">
      <c r="A269" s="268"/>
      <c r="B269" s="258"/>
      <c r="C269" s="209" t="s">
        <v>6</v>
      </c>
      <c r="D269" s="256"/>
      <c r="E269" s="256"/>
      <c r="F269" s="195">
        <f t="shared" si="76"/>
        <v>0</v>
      </c>
      <c r="G269" s="195">
        <v>0</v>
      </c>
      <c r="H269" s="195">
        <v>0</v>
      </c>
      <c r="I269" s="195">
        <v>0</v>
      </c>
      <c r="J269" s="195">
        <v>0</v>
      </c>
      <c r="K269" s="195">
        <v>0</v>
      </c>
      <c r="L269" s="195">
        <v>0</v>
      </c>
      <c r="M269" s="195">
        <v>0</v>
      </c>
      <c r="N269" s="195">
        <v>0</v>
      </c>
      <c r="O269" s="195">
        <v>0</v>
      </c>
      <c r="P269" s="195">
        <v>0</v>
      </c>
      <c r="Q269" s="195">
        <v>0</v>
      </c>
      <c r="R269" s="195">
        <v>0</v>
      </c>
    </row>
    <row r="270" spans="1:18" s="210" customFormat="1" ht="15">
      <c r="A270" s="268"/>
      <c r="B270" s="258"/>
      <c r="C270" s="209" t="s">
        <v>7</v>
      </c>
      <c r="D270" s="256"/>
      <c r="E270" s="256"/>
      <c r="F270" s="195">
        <f t="shared" si="76"/>
        <v>0</v>
      </c>
      <c r="G270" s="195">
        <v>0</v>
      </c>
      <c r="H270" s="195">
        <v>0</v>
      </c>
      <c r="I270" s="195">
        <v>0</v>
      </c>
      <c r="J270" s="195">
        <v>0</v>
      </c>
      <c r="K270" s="195">
        <v>0</v>
      </c>
      <c r="L270" s="195">
        <v>0</v>
      </c>
      <c r="M270" s="195">
        <v>0</v>
      </c>
      <c r="N270" s="195">
        <v>0</v>
      </c>
      <c r="O270" s="195">
        <v>0</v>
      </c>
      <c r="P270" s="195">
        <v>0</v>
      </c>
      <c r="Q270" s="195">
        <v>0</v>
      </c>
      <c r="R270" s="195">
        <v>0</v>
      </c>
    </row>
    <row r="271" spans="1:18" s="210" customFormat="1" ht="15">
      <c r="A271" s="268"/>
      <c r="B271" s="258"/>
      <c r="C271" s="209" t="s">
        <v>8</v>
      </c>
      <c r="D271" s="256"/>
      <c r="E271" s="256"/>
      <c r="F271" s="195">
        <f t="shared" si="76"/>
        <v>0</v>
      </c>
      <c r="G271" s="195">
        <v>0</v>
      </c>
      <c r="H271" s="195">
        <v>0</v>
      </c>
      <c r="I271" s="195">
        <v>0</v>
      </c>
      <c r="J271" s="195">
        <v>0</v>
      </c>
      <c r="K271" s="195">
        <v>0</v>
      </c>
      <c r="L271" s="195">
        <v>0</v>
      </c>
      <c r="M271" s="195">
        <v>0</v>
      </c>
      <c r="N271" s="195">
        <v>0</v>
      </c>
      <c r="O271" s="195">
        <v>0</v>
      </c>
      <c r="P271" s="195">
        <v>0</v>
      </c>
      <c r="Q271" s="195">
        <v>0</v>
      </c>
      <c r="R271" s="195">
        <v>0</v>
      </c>
    </row>
    <row r="272" spans="1:18" s="210" customFormat="1" ht="15">
      <c r="A272" s="268"/>
      <c r="B272" s="258"/>
      <c r="C272" s="209" t="s">
        <v>187</v>
      </c>
      <c r="D272" s="256"/>
      <c r="E272" s="256"/>
      <c r="F272" s="195">
        <f t="shared" si="76"/>
        <v>0</v>
      </c>
      <c r="G272" s="195">
        <v>0</v>
      </c>
      <c r="H272" s="195">
        <v>0</v>
      </c>
      <c r="I272" s="195">
        <v>0</v>
      </c>
      <c r="J272" s="195">
        <v>0</v>
      </c>
      <c r="K272" s="195">
        <v>0</v>
      </c>
      <c r="L272" s="195">
        <v>0</v>
      </c>
      <c r="M272" s="195">
        <v>0</v>
      </c>
      <c r="N272" s="195">
        <v>0</v>
      </c>
      <c r="O272" s="195">
        <v>0</v>
      </c>
      <c r="P272" s="195">
        <v>0</v>
      </c>
      <c r="Q272" s="195">
        <v>0</v>
      </c>
      <c r="R272" s="195">
        <v>0</v>
      </c>
    </row>
    <row r="273" spans="1:18" s="210" customFormat="1" ht="15">
      <c r="A273" s="268" t="s">
        <v>97</v>
      </c>
      <c r="B273" s="258" t="s">
        <v>419</v>
      </c>
      <c r="C273" s="206" t="s">
        <v>475</v>
      </c>
      <c r="D273" s="256"/>
      <c r="E273" s="256"/>
      <c r="F273" s="194">
        <f t="shared" si="76"/>
        <v>11320.19353</v>
      </c>
      <c r="G273" s="194">
        <f>SUM(G274:G277)</f>
        <v>0</v>
      </c>
      <c r="H273" s="194">
        <f>SUM(H274:H277)</f>
        <v>0</v>
      </c>
      <c r="I273" s="194">
        <f aca="true" t="shared" si="78" ref="I273:R273">SUM(I274:I277)</f>
        <v>11320.19353</v>
      </c>
      <c r="J273" s="194">
        <f t="shared" si="78"/>
        <v>0</v>
      </c>
      <c r="K273" s="194">
        <f t="shared" si="78"/>
        <v>0</v>
      </c>
      <c r="L273" s="194">
        <f t="shared" si="78"/>
        <v>0</v>
      </c>
      <c r="M273" s="194">
        <f t="shared" si="78"/>
        <v>0</v>
      </c>
      <c r="N273" s="194">
        <f t="shared" si="78"/>
        <v>0</v>
      </c>
      <c r="O273" s="194">
        <f t="shared" si="78"/>
        <v>0</v>
      </c>
      <c r="P273" s="194">
        <f t="shared" si="78"/>
        <v>0</v>
      </c>
      <c r="Q273" s="194">
        <f t="shared" si="78"/>
        <v>0</v>
      </c>
      <c r="R273" s="194">
        <f t="shared" si="78"/>
        <v>0</v>
      </c>
    </row>
    <row r="274" spans="1:18" s="210" customFormat="1" ht="15">
      <c r="A274" s="268"/>
      <c r="B274" s="258"/>
      <c r="C274" s="209" t="s">
        <v>6</v>
      </c>
      <c r="D274" s="256"/>
      <c r="E274" s="256"/>
      <c r="F274" s="195">
        <f t="shared" si="76"/>
        <v>0</v>
      </c>
      <c r="G274" s="195">
        <v>0</v>
      </c>
      <c r="H274" s="195">
        <v>0</v>
      </c>
      <c r="I274" s="195">
        <v>0</v>
      </c>
      <c r="J274" s="195">
        <v>0</v>
      </c>
      <c r="K274" s="195">
        <v>0</v>
      </c>
      <c r="L274" s="195">
        <v>0</v>
      </c>
      <c r="M274" s="195">
        <v>0</v>
      </c>
      <c r="N274" s="195">
        <v>0</v>
      </c>
      <c r="O274" s="195">
        <v>0</v>
      </c>
      <c r="P274" s="195">
        <v>0</v>
      </c>
      <c r="Q274" s="195">
        <v>0</v>
      </c>
      <c r="R274" s="195">
        <v>0</v>
      </c>
    </row>
    <row r="275" spans="1:18" s="210" customFormat="1" ht="15">
      <c r="A275" s="268"/>
      <c r="B275" s="258"/>
      <c r="C275" s="209" t="s">
        <v>7</v>
      </c>
      <c r="D275" s="256"/>
      <c r="E275" s="256"/>
      <c r="F275" s="195">
        <f t="shared" si="76"/>
        <v>11320.19353</v>
      </c>
      <c r="G275" s="195">
        <v>0</v>
      </c>
      <c r="H275" s="195">
        <v>0</v>
      </c>
      <c r="I275" s="195">
        <v>11320.19353</v>
      </c>
      <c r="J275" s="195">
        <v>0</v>
      </c>
      <c r="K275" s="195">
        <v>0</v>
      </c>
      <c r="L275" s="195">
        <v>0</v>
      </c>
      <c r="M275" s="195">
        <v>0</v>
      </c>
      <c r="N275" s="195">
        <v>0</v>
      </c>
      <c r="O275" s="195">
        <v>0</v>
      </c>
      <c r="P275" s="195">
        <v>0</v>
      </c>
      <c r="Q275" s="195">
        <v>0</v>
      </c>
      <c r="R275" s="195">
        <v>0</v>
      </c>
    </row>
    <row r="276" spans="1:18" s="210" customFormat="1" ht="15">
      <c r="A276" s="268"/>
      <c r="B276" s="258"/>
      <c r="C276" s="209" t="s">
        <v>8</v>
      </c>
      <c r="D276" s="256"/>
      <c r="E276" s="256"/>
      <c r="F276" s="195">
        <f t="shared" si="76"/>
        <v>0</v>
      </c>
      <c r="G276" s="195">
        <v>0</v>
      </c>
      <c r="H276" s="195">
        <v>0</v>
      </c>
      <c r="I276" s="195">
        <v>0</v>
      </c>
      <c r="J276" s="195">
        <v>0</v>
      </c>
      <c r="K276" s="195">
        <v>0</v>
      </c>
      <c r="L276" s="195">
        <v>0</v>
      </c>
      <c r="M276" s="195">
        <v>0</v>
      </c>
      <c r="N276" s="195">
        <v>0</v>
      </c>
      <c r="O276" s="195">
        <v>0</v>
      </c>
      <c r="P276" s="195">
        <v>0</v>
      </c>
      <c r="Q276" s="195">
        <v>0</v>
      </c>
      <c r="R276" s="195">
        <v>0</v>
      </c>
    </row>
    <row r="277" spans="1:18" s="210" customFormat="1" ht="15">
      <c r="A277" s="268"/>
      <c r="B277" s="258"/>
      <c r="C277" s="209" t="s">
        <v>187</v>
      </c>
      <c r="D277" s="256"/>
      <c r="E277" s="256"/>
      <c r="F277" s="195">
        <f t="shared" si="76"/>
        <v>0</v>
      </c>
      <c r="G277" s="195">
        <v>0</v>
      </c>
      <c r="H277" s="195">
        <v>0</v>
      </c>
      <c r="I277" s="195">
        <v>0</v>
      </c>
      <c r="J277" s="195">
        <v>0</v>
      </c>
      <c r="K277" s="195">
        <v>0</v>
      </c>
      <c r="L277" s="195">
        <v>0</v>
      </c>
      <c r="M277" s="195">
        <v>0</v>
      </c>
      <c r="N277" s="195">
        <v>0</v>
      </c>
      <c r="O277" s="195">
        <v>0</v>
      </c>
      <c r="P277" s="195">
        <v>0</v>
      </c>
      <c r="Q277" s="195">
        <v>0</v>
      </c>
      <c r="R277" s="195">
        <v>0</v>
      </c>
    </row>
    <row r="278" spans="1:18" s="210" customFormat="1" ht="15">
      <c r="A278" s="268" t="s">
        <v>98</v>
      </c>
      <c r="B278" s="258" t="s">
        <v>420</v>
      </c>
      <c r="C278" s="206" t="s">
        <v>475</v>
      </c>
      <c r="D278" s="256"/>
      <c r="E278" s="256"/>
      <c r="F278" s="194">
        <f t="shared" si="76"/>
        <v>9298.35803</v>
      </c>
      <c r="G278" s="194">
        <f>SUM(G279:G282)</f>
        <v>0</v>
      </c>
      <c r="H278" s="194">
        <f>SUM(H279:H282)</f>
        <v>0</v>
      </c>
      <c r="I278" s="194">
        <f aca="true" t="shared" si="79" ref="I278:R278">SUM(I279:I282)</f>
        <v>9298.35803</v>
      </c>
      <c r="J278" s="194">
        <f t="shared" si="79"/>
        <v>0</v>
      </c>
      <c r="K278" s="194">
        <f t="shared" si="79"/>
        <v>0</v>
      </c>
      <c r="L278" s="194">
        <f t="shared" si="79"/>
        <v>0</v>
      </c>
      <c r="M278" s="194">
        <f t="shared" si="79"/>
        <v>0</v>
      </c>
      <c r="N278" s="194">
        <f t="shared" si="79"/>
        <v>0</v>
      </c>
      <c r="O278" s="194">
        <f t="shared" si="79"/>
        <v>0</v>
      </c>
      <c r="P278" s="194">
        <f t="shared" si="79"/>
        <v>0</v>
      </c>
      <c r="Q278" s="194">
        <f t="shared" si="79"/>
        <v>0</v>
      </c>
      <c r="R278" s="194">
        <f t="shared" si="79"/>
        <v>0</v>
      </c>
    </row>
    <row r="279" spans="1:18" s="210" customFormat="1" ht="15">
      <c r="A279" s="268"/>
      <c r="B279" s="258"/>
      <c r="C279" s="209" t="s">
        <v>6</v>
      </c>
      <c r="D279" s="256"/>
      <c r="E279" s="256"/>
      <c r="F279" s="195">
        <f t="shared" si="76"/>
        <v>0</v>
      </c>
      <c r="G279" s="195">
        <v>0</v>
      </c>
      <c r="H279" s="195">
        <v>0</v>
      </c>
      <c r="I279" s="195">
        <v>0</v>
      </c>
      <c r="J279" s="195">
        <v>0</v>
      </c>
      <c r="K279" s="195">
        <v>0</v>
      </c>
      <c r="L279" s="195">
        <v>0</v>
      </c>
      <c r="M279" s="195">
        <v>0</v>
      </c>
      <c r="N279" s="195">
        <v>0</v>
      </c>
      <c r="O279" s="195">
        <v>0</v>
      </c>
      <c r="P279" s="195">
        <v>0</v>
      </c>
      <c r="Q279" s="195">
        <v>0</v>
      </c>
      <c r="R279" s="195">
        <v>0</v>
      </c>
    </row>
    <row r="280" spans="1:18" s="210" customFormat="1" ht="15">
      <c r="A280" s="268"/>
      <c r="B280" s="258"/>
      <c r="C280" s="209" t="s">
        <v>7</v>
      </c>
      <c r="D280" s="256"/>
      <c r="E280" s="256"/>
      <c r="F280" s="195">
        <f t="shared" si="76"/>
        <v>9298.35803</v>
      </c>
      <c r="G280" s="195">
        <v>0</v>
      </c>
      <c r="H280" s="195">
        <v>0</v>
      </c>
      <c r="I280" s="195">
        <v>9298.35803</v>
      </c>
      <c r="J280" s="195">
        <v>0</v>
      </c>
      <c r="K280" s="195">
        <v>0</v>
      </c>
      <c r="L280" s="195">
        <v>0</v>
      </c>
      <c r="M280" s="195">
        <v>0</v>
      </c>
      <c r="N280" s="195">
        <v>0</v>
      </c>
      <c r="O280" s="195">
        <v>0</v>
      </c>
      <c r="P280" s="195">
        <v>0</v>
      </c>
      <c r="Q280" s="195">
        <v>0</v>
      </c>
      <c r="R280" s="195">
        <v>0</v>
      </c>
    </row>
    <row r="281" spans="1:18" s="210" customFormat="1" ht="15">
      <c r="A281" s="268"/>
      <c r="B281" s="258"/>
      <c r="C281" s="209" t="s">
        <v>8</v>
      </c>
      <c r="D281" s="256"/>
      <c r="E281" s="256"/>
      <c r="F281" s="195">
        <f t="shared" si="76"/>
        <v>0</v>
      </c>
      <c r="G281" s="195">
        <v>0</v>
      </c>
      <c r="H281" s="195">
        <v>0</v>
      </c>
      <c r="I281" s="195">
        <v>0</v>
      </c>
      <c r="J281" s="195">
        <v>0</v>
      </c>
      <c r="K281" s="195">
        <v>0</v>
      </c>
      <c r="L281" s="195">
        <v>0</v>
      </c>
      <c r="M281" s="195">
        <v>0</v>
      </c>
      <c r="N281" s="195">
        <v>0</v>
      </c>
      <c r="O281" s="195">
        <v>0</v>
      </c>
      <c r="P281" s="195">
        <v>0</v>
      </c>
      <c r="Q281" s="195">
        <v>0</v>
      </c>
      <c r="R281" s="195">
        <v>0</v>
      </c>
    </row>
    <row r="282" spans="1:18" s="210" customFormat="1" ht="15">
      <c r="A282" s="268"/>
      <c r="B282" s="258"/>
      <c r="C282" s="209" t="s">
        <v>187</v>
      </c>
      <c r="D282" s="256"/>
      <c r="E282" s="256"/>
      <c r="F282" s="195">
        <f t="shared" si="76"/>
        <v>0</v>
      </c>
      <c r="G282" s="195">
        <v>0</v>
      </c>
      <c r="H282" s="195">
        <v>0</v>
      </c>
      <c r="I282" s="195">
        <v>0</v>
      </c>
      <c r="J282" s="195">
        <v>0</v>
      </c>
      <c r="K282" s="195">
        <v>0</v>
      </c>
      <c r="L282" s="195">
        <v>0</v>
      </c>
      <c r="M282" s="195">
        <v>0</v>
      </c>
      <c r="N282" s="195">
        <v>0</v>
      </c>
      <c r="O282" s="195">
        <v>0</v>
      </c>
      <c r="P282" s="195">
        <v>0</v>
      </c>
      <c r="Q282" s="195">
        <v>0</v>
      </c>
      <c r="R282" s="195">
        <v>0</v>
      </c>
    </row>
    <row r="283" spans="1:18" s="210" customFormat="1" ht="15">
      <c r="A283" s="268" t="s">
        <v>99</v>
      </c>
      <c r="B283" s="258" t="s">
        <v>421</v>
      </c>
      <c r="C283" s="206" t="s">
        <v>475</v>
      </c>
      <c r="D283" s="256"/>
      <c r="E283" s="256"/>
      <c r="F283" s="194">
        <f t="shared" si="76"/>
        <v>12577.10831</v>
      </c>
      <c r="G283" s="194">
        <f>SUM(G284:G287)</f>
        <v>0</v>
      </c>
      <c r="H283" s="194">
        <f>SUM(H284:H287)</f>
        <v>0</v>
      </c>
      <c r="I283" s="194">
        <f aca="true" t="shared" si="80" ref="I283:R283">SUM(I284:I287)</f>
        <v>12577.10831</v>
      </c>
      <c r="J283" s="194">
        <f t="shared" si="80"/>
        <v>0</v>
      </c>
      <c r="K283" s="194">
        <f t="shared" si="80"/>
        <v>0</v>
      </c>
      <c r="L283" s="194">
        <f t="shared" si="80"/>
        <v>0</v>
      </c>
      <c r="M283" s="194">
        <f t="shared" si="80"/>
        <v>0</v>
      </c>
      <c r="N283" s="194">
        <f t="shared" si="80"/>
        <v>0</v>
      </c>
      <c r="O283" s="194">
        <f t="shared" si="80"/>
        <v>0</v>
      </c>
      <c r="P283" s="194">
        <f t="shared" si="80"/>
        <v>0</v>
      </c>
      <c r="Q283" s="194">
        <f t="shared" si="80"/>
        <v>0</v>
      </c>
      <c r="R283" s="194">
        <f t="shared" si="80"/>
        <v>0</v>
      </c>
    </row>
    <row r="284" spans="1:18" s="210" customFormat="1" ht="15">
      <c r="A284" s="268"/>
      <c r="B284" s="258"/>
      <c r="C284" s="209" t="s">
        <v>6</v>
      </c>
      <c r="D284" s="256"/>
      <c r="E284" s="256"/>
      <c r="F284" s="195">
        <f t="shared" si="76"/>
        <v>0</v>
      </c>
      <c r="G284" s="195">
        <v>0</v>
      </c>
      <c r="H284" s="195">
        <v>0</v>
      </c>
      <c r="I284" s="195">
        <v>0</v>
      </c>
      <c r="J284" s="195">
        <v>0</v>
      </c>
      <c r="K284" s="195">
        <v>0</v>
      </c>
      <c r="L284" s="195">
        <v>0</v>
      </c>
      <c r="M284" s="195">
        <v>0</v>
      </c>
      <c r="N284" s="195">
        <v>0</v>
      </c>
      <c r="O284" s="195">
        <v>0</v>
      </c>
      <c r="P284" s="195">
        <v>0</v>
      </c>
      <c r="Q284" s="195">
        <v>0</v>
      </c>
      <c r="R284" s="195">
        <v>0</v>
      </c>
    </row>
    <row r="285" spans="1:18" s="210" customFormat="1" ht="15">
      <c r="A285" s="268"/>
      <c r="B285" s="258"/>
      <c r="C285" s="209" t="s">
        <v>7</v>
      </c>
      <c r="D285" s="256"/>
      <c r="E285" s="256"/>
      <c r="F285" s="195">
        <f t="shared" si="76"/>
        <v>12577.10831</v>
      </c>
      <c r="G285" s="195">
        <v>0</v>
      </c>
      <c r="H285" s="195">
        <v>0</v>
      </c>
      <c r="I285" s="195">
        <v>12577.10831</v>
      </c>
      <c r="J285" s="195">
        <v>0</v>
      </c>
      <c r="K285" s="195">
        <v>0</v>
      </c>
      <c r="L285" s="195">
        <v>0</v>
      </c>
      <c r="M285" s="195">
        <v>0</v>
      </c>
      <c r="N285" s="195">
        <v>0</v>
      </c>
      <c r="O285" s="195">
        <v>0</v>
      </c>
      <c r="P285" s="195">
        <v>0</v>
      </c>
      <c r="Q285" s="195">
        <v>0</v>
      </c>
      <c r="R285" s="195">
        <v>0</v>
      </c>
    </row>
    <row r="286" spans="1:18" s="210" customFormat="1" ht="15">
      <c r="A286" s="268"/>
      <c r="B286" s="258"/>
      <c r="C286" s="209" t="s">
        <v>8</v>
      </c>
      <c r="D286" s="256"/>
      <c r="E286" s="256"/>
      <c r="F286" s="195">
        <f t="shared" si="76"/>
        <v>0</v>
      </c>
      <c r="G286" s="195">
        <v>0</v>
      </c>
      <c r="H286" s="195">
        <v>0</v>
      </c>
      <c r="I286" s="195">
        <v>0</v>
      </c>
      <c r="J286" s="195">
        <v>0</v>
      </c>
      <c r="K286" s="195">
        <v>0</v>
      </c>
      <c r="L286" s="195">
        <v>0</v>
      </c>
      <c r="M286" s="195">
        <v>0</v>
      </c>
      <c r="N286" s="195">
        <v>0</v>
      </c>
      <c r="O286" s="195">
        <v>0</v>
      </c>
      <c r="P286" s="195">
        <v>0</v>
      </c>
      <c r="Q286" s="195">
        <v>0</v>
      </c>
      <c r="R286" s="195">
        <v>0</v>
      </c>
    </row>
    <row r="287" spans="1:18" s="210" customFormat="1" ht="15">
      <c r="A287" s="268"/>
      <c r="B287" s="258"/>
      <c r="C287" s="209" t="s">
        <v>187</v>
      </c>
      <c r="D287" s="256"/>
      <c r="E287" s="256"/>
      <c r="F287" s="195">
        <f t="shared" si="76"/>
        <v>0</v>
      </c>
      <c r="G287" s="195">
        <v>0</v>
      </c>
      <c r="H287" s="195">
        <v>0</v>
      </c>
      <c r="I287" s="195">
        <v>0</v>
      </c>
      <c r="J287" s="195">
        <v>0</v>
      </c>
      <c r="K287" s="195">
        <v>0</v>
      </c>
      <c r="L287" s="195">
        <v>0</v>
      </c>
      <c r="M287" s="195">
        <v>0</v>
      </c>
      <c r="N287" s="195">
        <v>0</v>
      </c>
      <c r="O287" s="195">
        <v>0</v>
      </c>
      <c r="P287" s="195">
        <v>0</v>
      </c>
      <c r="Q287" s="195">
        <v>0</v>
      </c>
      <c r="R287" s="195">
        <v>0</v>
      </c>
    </row>
    <row r="288" spans="1:18" s="210" customFormat="1" ht="15">
      <c r="A288" s="257" t="s">
        <v>110</v>
      </c>
      <c r="B288" s="258" t="s">
        <v>153</v>
      </c>
      <c r="C288" s="206" t="s">
        <v>475</v>
      </c>
      <c r="D288" s="256"/>
      <c r="E288" s="256"/>
      <c r="F288" s="194">
        <f aca="true" t="shared" si="81" ref="F288:F302">SUM(G288:R288)</f>
        <v>248544.2341</v>
      </c>
      <c r="G288" s="194">
        <f aca="true" t="shared" si="82" ref="G288:R288">SUM(G289:G292)</f>
        <v>36000</v>
      </c>
      <c r="H288" s="194">
        <f t="shared" si="82"/>
        <v>102765.913</v>
      </c>
      <c r="I288" s="194">
        <f t="shared" si="82"/>
        <v>109778.3211</v>
      </c>
      <c r="J288" s="194">
        <f t="shared" si="82"/>
        <v>0</v>
      </c>
      <c r="K288" s="194">
        <f t="shared" si="82"/>
        <v>0</v>
      </c>
      <c r="L288" s="194">
        <f t="shared" si="82"/>
        <v>0</v>
      </c>
      <c r="M288" s="194">
        <f t="shared" si="82"/>
        <v>0</v>
      </c>
      <c r="N288" s="194">
        <f t="shared" si="82"/>
        <v>0</v>
      </c>
      <c r="O288" s="194">
        <f t="shared" si="82"/>
        <v>0</v>
      </c>
      <c r="P288" s="194">
        <f t="shared" si="82"/>
        <v>0</v>
      </c>
      <c r="Q288" s="194">
        <f t="shared" si="82"/>
        <v>0</v>
      </c>
      <c r="R288" s="194">
        <f t="shared" si="82"/>
        <v>0</v>
      </c>
    </row>
    <row r="289" spans="1:18" s="210" customFormat="1" ht="15">
      <c r="A289" s="257"/>
      <c r="B289" s="258"/>
      <c r="C289" s="209" t="s">
        <v>6</v>
      </c>
      <c r="D289" s="256"/>
      <c r="E289" s="256"/>
      <c r="F289" s="195">
        <f t="shared" si="81"/>
        <v>0</v>
      </c>
      <c r="G289" s="195">
        <v>0</v>
      </c>
      <c r="H289" s="195">
        <v>0</v>
      </c>
      <c r="I289" s="195">
        <v>0</v>
      </c>
      <c r="J289" s="195">
        <v>0</v>
      </c>
      <c r="K289" s="195">
        <v>0</v>
      </c>
      <c r="L289" s="195">
        <v>0</v>
      </c>
      <c r="M289" s="195">
        <v>0</v>
      </c>
      <c r="N289" s="195">
        <v>0</v>
      </c>
      <c r="O289" s="195">
        <v>0</v>
      </c>
      <c r="P289" s="195">
        <v>0</v>
      </c>
      <c r="Q289" s="195">
        <v>0</v>
      </c>
      <c r="R289" s="195">
        <v>0</v>
      </c>
    </row>
    <row r="290" spans="1:18" s="210" customFormat="1" ht="15">
      <c r="A290" s="257"/>
      <c r="B290" s="258"/>
      <c r="C290" s="209" t="s">
        <v>7</v>
      </c>
      <c r="D290" s="256"/>
      <c r="E290" s="256"/>
      <c r="F290" s="195">
        <f t="shared" si="81"/>
        <v>248544.2341</v>
      </c>
      <c r="G290" s="195">
        <v>36000</v>
      </c>
      <c r="H290" s="195">
        <v>102765.913</v>
      </c>
      <c r="I290" s="195">
        <v>109778.3211</v>
      </c>
      <c r="J290" s="195">
        <v>0</v>
      </c>
      <c r="K290" s="195">
        <v>0</v>
      </c>
      <c r="L290" s="195">
        <v>0</v>
      </c>
      <c r="M290" s="195">
        <v>0</v>
      </c>
      <c r="N290" s="195">
        <v>0</v>
      </c>
      <c r="O290" s="195">
        <v>0</v>
      </c>
      <c r="P290" s="195">
        <v>0</v>
      </c>
      <c r="Q290" s="195">
        <v>0</v>
      </c>
      <c r="R290" s="195">
        <v>0</v>
      </c>
    </row>
    <row r="291" spans="1:18" s="210" customFormat="1" ht="15">
      <c r="A291" s="257"/>
      <c r="B291" s="258"/>
      <c r="C291" s="209" t="s">
        <v>8</v>
      </c>
      <c r="D291" s="256"/>
      <c r="E291" s="256"/>
      <c r="F291" s="195">
        <f t="shared" si="81"/>
        <v>0</v>
      </c>
      <c r="G291" s="195">
        <v>0</v>
      </c>
      <c r="H291" s="195">
        <v>0</v>
      </c>
      <c r="I291" s="195">
        <v>0</v>
      </c>
      <c r="J291" s="195">
        <v>0</v>
      </c>
      <c r="K291" s="195">
        <v>0</v>
      </c>
      <c r="L291" s="195">
        <v>0</v>
      </c>
      <c r="M291" s="195">
        <v>0</v>
      </c>
      <c r="N291" s="195">
        <v>0</v>
      </c>
      <c r="O291" s="195">
        <v>0</v>
      </c>
      <c r="P291" s="195">
        <v>0</v>
      </c>
      <c r="Q291" s="195">
        <v>0</v>
      </c>
      <c r="R291" s="195">
        <v>0</v>
      </c>
    </row>
    <row r="292" spans="1:18" s="210" customFormat="1" ht="15">
      <c r="A292" s="257"/>
      <c r="B292" s="258"/>
      <c r="C292" s="209" t="s">
        <v>187</v>
      </c>
      <c r="D292" s="256"/>
      <c r="E292" s="256"/>
      <c r="F292" s="195">
        <f t="shared" si="81"/>
        <v>0</v>
      </c>
      <c r="G292" s="195">
        <v>0</v>
      </c>
      <c r="H292" s="195">
        <v>0</v>
      </c>
      <c r="I292" s="195">
        <v>0</v>
      </c>
      <c r="J292" s="195">
        <v>0</v>
      </c>
      <c r="K292" s="195">
        <v>0</v>
      </c>
      <c r="L292" s="195">
        <v>0</v>
      </c>
      <c r="M292" s="195">
        <v>0</v>
      </c>
      <c r="N292" s="195">
        <v>0</v>
      </c>
      <c r="O292" s="195">
        <v>0</v>
      </c>
      <c r="P292" s="195">
        <v>0</v>
      </c>
      <c r="Q292" s="195">
        <v>0</v>
      </c>
      <c r="R292" s="195">
        <v>0</v>
      </c>
    </row>
    <row r="293" spans="1:18" s="207" customFormat="1" ht="15">
      <c r="A293" s="268" t="s">
        <v>111</v>
      </c>
      <c r="B293" s="258" t="s">
        <v>268</v>
      </c>
      <c r="C293" s="206" t="s">
        <v>475</v>
      </c>
      <c r="D293" s="256"/>
      <c r="E293" s="256"/>
      <c r="F293" s="194">
        <f t="shared" si="81"/>
        <v>7588.10527</v>
      </c>
      <c r="G293" s="194">
        <f>SUM(G294:G297)</f>
        <v>2398.104</v>
      </c>
      <c r="H293" s="194">
        <f>SUM(H294:H297)</f>
        <v>5190.00127</v>
      </c>
      <c r="I293" s="194">
        <f aca="true" t="shared" si="83" ref="I293:R293">SUM(I294:I297)</f>
        <v>0</v>
      </c>
      <c r="J293" s="194">
        <f t="shared" si="83"/>
        <v>0</v>
      </c>
      <c r="K293" s="194">
        <f t="shared" si="83"/>
        <v>0</v>
      </c>
      <c r="L293" s="194">
        <f t="shared" si="83"/>
        <v>0</v>
      </c>
      <c r="M293" s="194">
        <f t="shared" si="83"/>
        <v>0</v>
      </c>
      <c r="N293" s="194">
        <f t="shared" si="83"/>
        <v>0</v>
      </c>
      <c r="O293" s="194">
        <f t="shared" si="83"/>
        <v>0</v>
      </c>
      <c r="P293" s="194">
        <f t="shared" si="83"/>
        <v>0</v>
      </c>
      <c r="Q293" s="194">
        <f t="shared" si="83"/>
        <v>0</v>
      </c>
      <c r="R293" s="194">
        <f t="shared" si="83"/>
        <v>0</v>
      </c>
    </row>
    <row r="294" spans="1:18" s="210" customFormat="1" ht="15">
      <c r="A294" s="268"/>
      <c r="B294" s="258"/>
      <c r="C294" s="209" t="s">
        <v>6</v>
      </c>
      <c r="D294" s="256"/>
      <c r="E294" s="256"/>
      <c r="F294" s="195">
        <f t="shared" si="81"/>
        <v>0</v>
      </c>
      <c r="G294" s="195">
        <v>0</v>
      </c>
      <c r="H294" s="195">
        <v>0</v>
      </c>
      <c r="I294" s="195">
        <v>0</v>
      </c>
      <c r="J294" s="195">
        <v>0</v>
      </c>
      <c r="K294" s="195">
        <v>0</v>
      </c>
      <c r="L294" s="195">
        <v>0</v>
      </c>
      <c r="M294" s="195">
        <v>0</v>
      </c>
      <c r="N294" s="195">
        <v>0</v>
      </c>
      <c r="O294" s="195">
        <v>0</v>
      </c>
      <c r="P294" s="195">
        <v>0</v>
      </c>
      <c r="Q294" s="195">
        <v>0</v>
      </c>
      <c r="R294" s="195">
        <v>0</v>
      </c>
    </row>
    <row r="295" spans="1:18" s="210" customFormat="1" ht="15">
      <c r="A295" s="268"/>
      <c r="B295" s="258"/>
      <c r="C295" s="209" t="s">
        <v>7</v>
      </c>
      <c r="D295" s="256"/>
      <c r="E295" s="256"/>
      <c r="F295" s="195">
        <f t="shared" si="81"/>
        <v>7588.10527</v>
      </c>
      <c r="G295" s="195">
        <v>2398.104</v>
      </c>
      <c r="H295" s="195">
        <v>5190.00127</v>
      </c>
      <c r="I295" s="195">
        <v>0</v>
      </c>
      <c r="J295" s="195">
        <v>0</v>
      </c>
      <c r="K295" s="195">
        <v>0</v>
      </c>
      <c r="L295" s="195">
        <v>0</v>
      </c>
      <c r="M295" s="195">
        <v>0</v>
      </c>
      <c r="N295" s="195">
        <v>0</v>
      </c>
      <c r="O295" s="195">
        <v>0</v>
      </c>
      <c r="P295" s="195">
        <v>0</v>
      </c>
      <c r="Q295" s="195">
        <v>0</v>
      </c>
      <c r="R295" s="195">
        <v>0</v>
      </c>
    </row>
    <row r="296" spans="1:18" s="210" customFormat="1" ht="15">
      <c r="A296" s="268"/>
      <c r="B296" s="258"/>
      <c r="C296" s="209" t="s">
        <v>8</v>
      </c>
      <c r="D296" s="256"/>
      <c r="E296" s="256"/>
      <c r="F296" s="195">
        <f t="shared" si="81"/>
        <v>0</v>
      </c>
      <c r="G296" s="195">
        <v>0</v>
      </c>
      <c r="H296" s="195">
        <v>0</v>
      </c>
      <c r="I296" s="195">
        <v>0</v>
      </c>
      <c r="J296" s="195">
        <v>0</v>
      </c>
      <c r="K296" s="195">
        <v>0</v>
      </c>
      <c r="L296" s="195">
        <v>0</v>
      </c>
      <c r="M296" s="195">
        <v>0</v>
      </c>
      <c r="N296" s="195">
        <v>0</v>
      </c>
      <c r="O296" s="195">
        <v>0</v>
      </c>
      <c r="P296" s="195">
        <v>0</v>
      </c>
      <c r="Q296" s="195">
        <v>0</v>
      </c>
      <c r="R296" s="195">
        <v>0</v>
      </c>
    </row>
    <row r="297" spans="1:18" s="210" customFormat="1" ht="15">
      <c r="A297" s="268"/>
      <c r="B297" s="258"/>
      <c r="C297" s="209" t="s">
        <v>187</v>
      </c>
      <c r="D297" s="256"/>
      <c r="E297" s="256"/>
      <c r="F297" s="195">
        <f t="shared" si="81"/>
        <v>0</v>
      </c>
      <c r="G297" s="195">
        <v>0</v>
      </c>
      <c r="H297" s="195">
        <v>0</v>
      </c>
      <c r="I297" s="195">
        <v>0</v>
      </c>
      <c r="J297" s="195">
        <v>0</v>
      </c>
      <c r="K297" s="195">
        <v>0</v>
      </c>
      <c r="L297" s="195">
        <v>0</v>
      </c>
      <c r="M297" s="195">
        <v>0</v>
      </c>
      <c r="N297" s="195">
        <v>0</v>
      </c>
      <c r="O297" s="195">
        <v>0</v>
      </c>
      <c r="P297" s="195">
        <v>0</v>
      </c>
      <c r="Q297" s="195">
        <v>0</v>
      </c>
      <c r="R297" s="195">
        <v>0</v>
      </c>
    </row>
    <row r="298" spans="1:18" s="210" customFormat="1" ht="15">
      <c r="A298" s="257" t="s">
        <v>133</v>
      </c>
      <c r="B298" s="258" t="s">
        <v>202</v>
      </c>
      <c r="C298" s="206" t="s">
        <v>475</v>
      </c>
      <c r="D298" s="256"/>
      <c r="E298" s="256"/>
      <c r="F298" s="194">
        <f t="shared" si="81"/>
        <v>84420.66743</v>
      </c>
      <c r="G298" s="194">
        <f aca="true" t="shared" si="84" ref="G298:R298">SUM(G299:G302)</f>
        <v>0</v>
      </c>
      <c r="H298" s="194">
        <f t="shared" si="84"/>
        <v>0</v>
      </c>
      <c r="I298" s="194">
        <f t="shared" si="84"/>
        <v>48144.99143</v>
      </c>
      <c r="J298" s="194">
        <f t="shared" si="84"/>
        <v>36275.676</v>
      </c>
      <c r="K298" s="194">
        <f t="shared" si="84"/>
        <v>0</v>
      </c>
      <c r="L298" s="194">
        <f t="shared" si="84"/>
        <v>0</v>
      </c>
      <c r="M298" s="194">
        <f t="shared" si="84"/>
        <v>0</v>
      </c>
      <c r="N298" s="194">
        <f t="shared" si="84"/>
        <v>0</v>
      </c>
      <c r="O298" s="194">
        <f t="shared" si="84"/>
        <v>0</v>
      </c>
      <c r="P298" s="194">
        <f t="shared" si="84"/>
        <v>0</v>
      </c>
      <c r="Q298" s="194">
        <f t="shared" si="84"/>
        <v>0</v>
      </c>
      <c r="R298" s="194">
        <f t="shared" si="84"/>
        <v>0</v>
      </c>
    </row>
    <row r="299" spans="1:18" s="210" customFormat="1" ht="15">
      <c r="A299" s="257"/>
      <c r="B299" s="258"/>
      <c r="C299" s="209" t="s">
        <v>6</v>
      </c>
      <c r="D299" s="256"/>
      <c r="E299" s="256"/>
      <c r="F299" s="195">
        <f t="shared" si="81"/>
        <v>0</v>
      </c>
      <c r="G299" s="195">
        <v>0</v>
      </c>
      <c r="H299" s="195">
        <v>0</v>
      </c>
      <c r="I299" s="195">
        <v>0</v>
      </c>
      <c r="J299" s="195">
        <v>0</v>
      </c>
      <c r="K299" s="195">
        <v>0</v>
      </c>
      <c r="L299" s="195">
        <v>0</v>
      </c>
      <c r="M299" s="195">
        <v>0</v>
      </c>
      <c r="N299" s="195">
        <v>0</v>
      </c>
      <c r="O299" s="195">
        <v>0</v>
      </c>
      <c r="P299" s="195">
        <v>0</v>
      </c>
      <c r="Q299" s="195">
        <v>0</v>
      </c>
      <c r="R299" s="195">
        <v>0</v>
      </c>
    </row>
    <row r="300" spans="1:18" s="210" customFormat="1" ht="15">
      <c r="A300" s="257"/>
      <c r="B300" s="258"/>
      <c r="C300" s="209" t="s">
        <v>7</v>
      </c>
      <c r="D300" s="256"/>
      <c r="E300" s="256"/>
      <c r="F300" s="195">
        <f t="shared" si="81"/>
        <v>84420.66743</v>
      </c>
      <c r="G300" s="195">
        <v>0</v>
      </c>
      <c r="H300" s="195">
        <v>0</v>
      </c>
      <c r="I300" s="195">
        <v>48144.99143</v>
      </c>
      <c r="J300" s="195">
        <v>36275.676</v>
      </c>
      <c r="K300" s="195">
        <v>0</v>
      </c>
      <c r="L300" s="195">
        <v>0</v>
      </c>
      <c r="M300" s="195">
        <v>0</v>
      </c>
      <c r="N300" s="195">
        <v>0</v>
      </c>
      <c r="O300" s="195">
        <v>0</v>
      </c>
      <c r="P300" s="195">
        <v>0</v>
      </c>
      <c r="Q300" s="195">
        <v>0</v>
      </c>
      <c r="R300" s="195">
        <v>0</v>
      </c>
    </row>
    <row r="301" spans="1:18" s="210" customFormat="1" ht="15">
      <c r="A301" s="257"/>
      <c r="B301" s="258"/>
      <c r="C301" s="209" t="s">
        <v>8</v>
      </c>
      <c r="D301" s="256"/>
      <c r="E301" s="256"/>
      <c r="F301" s="195">
        <f t="shared" si="81"/>
        <v>0</v>
      </c>
      <c r="G301" s="195">
        <v>0</v>
      </c>
      <c r="H301" s="195">
        <v>0</v>
      </c>
      <c r="I301" s="195">
        <v>0</v>
      </c>
      <c r="J301" s="195">
        <v>0</v>
      </c>
      <c r="K301" s="195">
        <v>0</v>
      </c>
      <c r="L301" s="195">
        <v>0</v>
      </c>
      <c r="M301" s="195">
        <v>0</v>
      </c>
      <c r="N301" s="195">
        <v>0</v>
      </c>
      <c r="O301" s="195">
        <v>0</v>
      </c>
      <c r="P301" s="195">
        <v>0</v>
      </c>
      <c r="Q301" s="195">
        <v>0</v>
      </c>
      <c r="R301" s="195">
        <v>0</v>
      </c>
    </row>
    <row r="302" spans="1:18" s="210" customFormat="1" ht="15">
      <c r="A302" s="257"/>
      <c r="B302" s="258"/>
      <c r="C302" s="209" t="s">
        <v>187</v>
      </c>
      <c r="D302" s="256"/>
      <c r="E302" s="256"/>
      <c r="F302" s="195">
        <f t="shared" si="81"/>
        <v>0</v>
      </c>
      <c r="G302" s="195">
        <v>0</v>
      </c>
      <c r="H302" s="195">
        <v>0</v>
      </c>
      <c r="I302" s="195">
        <v>0</v>
      </c>
      <c r="J302" s="195">
        <v>0</v>
      </c>
      <c r="K302" s="195">
        <v>0</v>
      </c>
      <c r="L302" s="195">
        <v>0</v>
      </c>
      <c r="M302" s="195">
        <v>0</v>
      </c>
      <c r="N302" s="195">
        <v>0</v>
      </c>
      <c r="O302" s="195">
        <v>0</v>
      </c>
      <c r="P302" s="195">
        <v>0</v>
      </c>
      <c r="Q302" s="195">
        <v>0</v>
      </c>
      <c r="R302" s="195">
        <v>0</v>
      </c>
    </row>
    <row r="303" spans="1:18" s="208" customFormat="1" ht="14.25" customHeight="1">
      <c r="A303" s="268" t="s">
        <v>148</v>
      </c>
      <c r="B303" s="258" t="s">
        <v>426</v>
      </c>
      <c r="C303" s="206" t="s">
        <v>475</v>
      </c>
      <c r="D303" s="256"/>
      <c r="E303" s="256"/>
      <c r="F303" s="194">
        <f t="shared" si="44"/>
        <v>40227.41535</v>
      </c>
      <c r="G303" s="194">
        <f>SUM(G304:G307)</f>
        <v>18990.2445</v>
      </c>
      <c r="H303" s="194">
        <f aca="true" t="shared" si="85" ref="H303:R303">SUM(H304:H307)</f>
        <v>21237.17085</v>
      </c>
      <c r="I303" s="194">
        <f t="shared" si="85"/>
        <v>0</v>
      </c>
      <c r="J303" s="194">
        <f t="shared" si="85"/>
        <v>0</v>
      </c>
      <c r="K303" s="194">
        <f t="shared" si="85"/>
        <v>0</v>
      </c>
      <c r="L303" s="194">
        <f t="shared" si="85"/>
        <v>0</v>
      </c>
      <c r="M303" s="194">
        <f t="shared" si="85"/>
        <v>0</v>
      </c>
      <c r="N303" s="194">
        <f t="shared" si="85"/>
        <v>0</v>
      </c>
      <c r="O303" s="194">
        <f t="shared" si="85"/>
        <v>0</v>
      </c>
      <c r="P303" s="194">
        <f t="shared" si="85"/>
        <v>0</v>
      </c>
      <c r="Q303" s="194">
        <f t="shared" si="85"/>
        <v>0</v>
      </c>
      <c r="R303" s="194">
        <f t="shared" si="85"/>
        <v>0</v>
      </c>
    </row>
    <row r="304" spans="1:18" s="210" customFormat="1" ht="15">
      <c r="A304" s="268"/>
      <c r="B304" s="258"/>
      <c r="C304" s="209" t="s">
        <v>6</v>
      </c>
      <c r="D304" s="256"/>
      <c r="E304" s="256"/>
      <c r="F304" s="195">
        <f t="shared" si="44"/>
        <v>0</v>
      </c>
      <c r="G304" s="195">
        <v>0</v>
      </c>
      <c r="H304" s="195">
        <v>0</v>
      </c>
      <c r="I304" s="195">
        <v>0</v>
      </c>
      <c r="J304" s="195">
        <v>0</v>
      </c>
      <c r="K304" s="195">
        <v>0</v>
      </c>
      <c r="L304" s="195">
        <v>0</v>
      </c>
      <c r="M304" s="195">
        <v>0</v>
      </c>
      <c r="N304" s="195">
        <v>0</v>
      </c>
      <c r="O304" s="195">
        <v>0</v>
      </c>
      <c r="P304" s="195">
        <v>0</v>
      </c>
      <c r="Q304" s="195">
        <v>0</v>
      </c>
      <c r="R304" s="195">
        <v>0</v>
      </c>
    </row>
    <row r="305" spans="1:18" s="210" customFormat="1" ht="15">
      <c r="A305" s="268"/>
      <c r="B305" s="258"/>
      <c r="C305" s="209" t="s">
        <v>7</v>
      </c>
      <c r="D305" s="256"/>
      <c r="E305" s="256"/>
      <c r="F305" s="195">
        <f t="shared" si="44"/>
        <v>40227.41535</v>
      </c>
      <c r="G305" s="195">
        <v>18990.2445</v>
      </c>
      <c r="H305" s="195">
        <v>21237.17085</v>
      </c>
      <c r="I305" s="195">
        <v>0</v>
      </c>
      <c r="J305" s="195">
        <v>0</v>
      </c>
      <c r="K305" s="195">
        <v>0</v>
      </c>
      <c r="L305" s="195">
        <v>0</v>
      </c>
      <c r="M305" s="195">
        <v>0</v>
      </c>
      <c r="N305" s="195">
        <v>0</v>
      </c>
      <c r="O305" s="195">
        <v>0</v>
      </c>
      <c r="P305" s="195">
        <v>0</v>
      </c>
      <c r="Q305" s="195">
        <v>0</v>
      </c>
      <c r="R305" s="195">
        <v>0</v>
      </c>
    </row>
    <row r="306" spans="1:18" s="210" customFormat="1" ht="15">
      <c r="A306" s="268"/>
      <c r="B306" s="258"/>
      <c r="C306" s="209" t="s">
        <v>8</v>
      </c>
      <c r="D306" s="256"/>
      <c r="E306" s="256"/>
      <c r="F306" s="195">
        <f t="shared" si="44"/>
        <v>0</v>
      </c>
      <c r="G306" s="195">
        <v>0</v>
      </c>
      <c r="H306" s="195">
        <v>0</v>
      </c>
      <c r="I306" s="195">
        <v>0</v>
      </c>
      <c r="J306" s="195">
        <v>0</v>
      </c>
      <c r="K306" s="195">
        <v>0</v>
      </c>
      <c r="L306" s="195">
        <v>0</v>
      </c>
      <c r="M306" s="195">
        <v>0</v>
      </c>
      <c r="N306" s="195">
        <v>0</v>
      </c>
      <c r="O306" s="195">
        <v>0</v>
      </c>
      <c r="P306" s="195">
        <v>0</v>
      </c>
      <c r="Q306" s="195">
        <v>0</v>
      </c>
      <c r="R306" s="195">
        <v>0</v>
      </c>
    </row>
    <row r="307" spans="1:18" s="210" customFormat="1" ht="15">
      <c r="A307" s="268"/>
      <c r="B307" s="258"/>
      <c r="C307" s="209" t="s">
        <v>187</v>
      </c>
      <c r="D307" s="256"/>
      <c r="E307" s="256"/>
      <c r="F307" s="195">
        <f t="shared" si="44"/>
        <v>0</v>
      </c>
      <c r="G307" s="195">
        <v>0</v>
      </c>
      <c r="H307" s="195">
        <v>0</v>
      </c>
      <c r="I307" s="195">
        <v>0</v>
      </c>
      <c r="J307" s="195">
        <v>0</v>
      </c>
      <c r="K307" s="195">
        <v>0</v>
      </c>
      <c r="L307" s="195">
        <v>0</v>
      </c>
      <c r="M307" s="195">
        <v>0</v>
      </c>
      <c r="N307" s="195">
        <v>0</v>
      </c>
      <c r="O307" s="195">
        <v>0</v>
      </c>
      <c r="P307" s="195">
        <v>0</v>
      </c>
      <c r="Q307" s="195">
        <v>0</v>
      </c>
      <c r="R307" s="195">
        <v>0</v>
      </c>
    </row>
    <row r="308" spans="1:18" s="207" customFormat="1" ht="15">
      <c r="A308" s="268" t="s">
        <v>422</v>
      </c>
      <c r="B308" s="258" t="s">
        <v>269</v>
      </c>
      <c r="C308" s="206" t="s">
        <v>475</v>
      </c>
      <c r="D308" s="256"/>
      <c r="E308" s="256"/>
      <c r="F308" s="194">
        <f t="shared" si="44"/>
        <v>36105.4034</v>
      </c>
      <c r="G308" s="194">
        <f>SUM(G309:G312)</f>
        <v>21531.859</v>
      </c>
      <c r="H308" s="194">
        <f aca="true" t="shared" si="86" ref="H308:R308">SUM(H309:H312)</f>
        <v>14573.5444</v>
      </c>
      <c r="I308" s="194">
        <f t="shared" si="86"/>
        <v>0</v>
      </c>
      <c r="J308" s="194">
        <f t="shared" si="86"/>
        <v>0</v>
      </c>
      <c r="K308" s="194">
        <f t="shared" si="86"/>
        <v>0</v>
      </c>
      <c r="L308" s="194">
        <f t="shared" si="86"/>
        <v>0</v>
      </c>
      <c r="M308" s="194">
        <f t="shared" si="86"/>
        <v>0</v>
      </c>
      <c r="N308" s="194">
        <f t="shared" si="86"/>
        <v>0</v>
      </c>
      <c r="O308" s="194">
        <f t="shared" si="86"/>
        <v>0</v>
      </c>
      <c r="P308" s="194">
        <f t="shared" si="86"/>
        <v>0</v>
      </c>
      <c r="Q308" s="194">
        <f t="shared" si="86"/>
        <v>0</v>
      </c>
      <c r="R308" s="194">
        <f t="shared" si="86"/>
        <v>0</v>
      </c>
    </row>
    <row r="309" spans="1:18" s="210" customFormat="1" ht="15">
      <c r="A309" s="268"/>
      <c r="B309" s="258"/>
      <c r="C309" s="209" t="s">
        <v>6</v>
      </c>
      <c r="D309" s="256"/>
      <c r="E309" s="256"/>
      <c r="F309" s="195">
        <f t="shared" si="44"/>
        <v>0</v>
      </c>
      <c r="G309" s="195">
        <v>0</v>
      </c>
      <c r="H309" s="195">
        <v>0</v>
      </c>
      <c r="I309" s="195">
        <v>0</v>
      </c>
      <c r="J309" s="195">
        <v>0</v>
      </c>
      <c r="K309" s="195">
        <v>0</v>
      </c>
      <c r="L309" s="195">
        <v>0</v>
      </c>
      <c r="M309" s="195">
        <v>0</v>
      </c>
      <c r="N309" s="195">
        <v>0</v>
      </c>
      <c r="O309" s="195">
        <v>0</v>
      </c>
      <c r="P309" s="195">
        <v>0</v>
      </c>
      <c r="Q309" s="195">
        <v>0</v>
      </c>
      <c r="R309" s="195">
        <v>0</v>
      </c>
    </row>
    <row r="310" spans="1:18" s="210" customFormat="1" ht="15">
      <c r="A310" s="268"/>
      <c r="B310" s="258"/>
      <c r="C310" s="209" t="s">
        <v>7</v>
      </c>
      <c r="D310" s="256"/>
      <c r="E310" s="256"/>
      <c r="F310" s="195">
        <f t="shared" si="44"/>
        <v>36105.4034</v>
      </c>
      <c r="G310" s="195">
        <v>21531.859</v>
      </c>
      <c r="H310" s="195">
        <v>14573.5444</v>
      </c>
      <c r="I310" s="195">
        <v>0</v>
      </c>
      <c r="J310" s="195">
        <v>0</v>
      </c>
      <c r="K310" s="195">
        <v>0</v>
      </c>
      <c r="L310" s="195">
        <v>0</v>
      </c>
      <c r="M310" s="195">
        <v>0</v>
      </c>
      <c r="N310" s="195">
        <v>0</v>
      </c>
      <c r="O310" s="195">
        <v>0</v>
      </c>
      <c r="P310" s="195">
        <v>0</v>
      </c>
      <c r="Q310" s="195">
        <v>0</v>
      </c>
      <c r="R310" s="195">
        <v>0</v>
      </c>
    </row>
    <row r="311" spans="1:18" s="210" customFormat="1" ht="15">
      <c r="A311" s="268"/>
      <c r="B311" s="258"/>
      <c r="C311" s="209" t="s">
        <v>8</v>
      </c>
      <c r="D311" s="256"/>
      <c r="E311" s="256"/>
      <c r="F311" s="195">
        <f t="shared" si="44"/>
        <v>0</v>
      </c>
      <c r="G311" s="195">
        <v>0</v>
      </c>
      <c r="H311" s="195">
        <v>0</v>
      </c>
      <c r="I311" s="195">
        <v>0</v>
      </c>
      <c r="J311" s="195">
        <v>0</v>
      </c>
      <c r="K311" s="195">
        <v>0</v>
      </c>
      <c r="L311" s="195">
        <v>0</v>
      </c>
      <c r="M311" s="195">
        <v>0</v>
      </c>
      <c r="N311" s="195">
        <v>0</v>
      </c>
      <c r="O311" s="195">
        <v>0</v>
      </c>
      <c r="P311" s="195">
        <v>0</v>
      </c>
      <c r="Q311" s="195">
        <v>0</v>
      </c>
      <c r="R311" s="195">
        <v>0</v>
      </c>
    </row>
    <row r="312" spans="1:18" s="210" customFormat="1" ht="15">
      <c r="A312" s="268"/>
      <c r="B312" s="258"/>
      <c r="C312" s="209" t="s">
        <v>187</v>
      </c>
      <c r="D312" s="256"/>
      <c r="E312" s="256"/>
      <c r="F312" s="195">
        <f t="shared" si="44"/>
        <v>0</v>
      </c>
      <c r="G312" s="195">
        <v>0</v>
      </c>
      <c r="H312" s="195">
        <v>0</v>
      </c>
      <c r="I312" s="195">
        <v>0</v>
      </c>
      <c r="J312" s="195">
        <v>0</v>
      </c>
      <c r="K312" s="195">
        <v>0</v>
      </c>
      <c r="L312" s="195">
        <v>0</v>
      </c>
      <c r="M312" s="195">
        <v>0</v>
      </c>
      <c r="N312" s="195">
        <v>0</v>
      </c>
      <c r="O312" s="195">
        <v>0</v>
      </c>
      <c r="P312" s="195">
        <v>0</v>
      </c>
      <c r="Q312" s="195">
        <v>0</v>
      </c>
      <c r="R312" s="195">
        <v>0</v>
      </c>
    </row>
    <row r="313" spans="1:18" s="207" customFormat="1" ht="15">
      <c r="A313" s="268" t="s">
        <v>423</v>
      </c>
      <c r="B313" s="258" t="s">
        <v>470</v>
      </c>
      <c r="C313" s="206" t="s">
        <v>475</v>
      </c>
      <c r="D313" s="256"/>
      <c r="E313" s="256"/>
      <c r="F313" s="194">
        <f t="shared" si="44"/>
        <v>14495.019</v>
      </c>
      <c r="G313" s="194">
        <f>SUM(G314:G317)</f>
        <v>7015</v>
      </c>
      <c r="H313" s="194">
        <f>SUM(H314:H317)</f>
        <v>0</v>
      </c>
      <c r="I313" s="194">
        <f aca="true" t="shared" si="87" ref="I313:R313">SUM(I314:I317)</f>
        <v>7480.019</v>
      </c>
      <c r="J313" s="194">
        <f t="shared" si="87"/>
        <v>0</v>
      </c>
      <c r="K313" s="194">
        <f t="shared" si="87"/>
        <v>0</v>
      </c>
      <c r="L313" s="194">
        <f t="shared" si="87"/>
        <v>0</v>
      </c>
      <c r="M313" s="194">
        <f t="shared" si="87"/>
        <v>0</v>
      </c>
      <c r="N313" s="194">
        <f t="shared" si="87"/>
        <v>0</v>
      </c>
      <c r="O313" s="194">
        <f t="shared" si="87"/>
        <v>0</v>
      </c>
      <c r="P313" s="194">
        <f t="shared" si="87"/>
        <v>0</v>
      </c>
      <c r="Q313" s="194">
        <f t="shared" si="87"/>
        <v>0</v>
      </c>
      <c r="R313" s="194">
        <f t="shared" si="87"/>
        <v>0</v>
      </c>
    </row>
    <row r="314" spans="1:18" s="210" customFormat="1" ht="15">
      <c r="A314" s="268"/>
      <c r="B314" s="258"/>
      <c r="C314" s="209" t="s">
        <v>6</v>
      </c>
      <c r="D314" s="256"/>
      <c r="E314" s="256"/>
      <c r="F314" s="195">
        <f t="shared" si="44"/>
        <v>0</v>
      </c>
      <c r="G314" s="195">
        <v>0</v>
      </c>
      <c r="H314" s="195">
        <v>0</v>
      </c>
      <c r="I314" s="195">
        <v>0</v>
      </c>
      <c r="J314" s="195">
        <v>0</v>
      </c>
      <c r="K314" s="195">
        <v>0</v>
      </c>
      <c r="L314" s="195">
        <v>0</v>
      </c>
      <c r="M314" s="195">
        <v>0</v>
      </c>
      <c r="N314" s="195">
        <v>0</v>
      </c>
      <c r="O314" s="195">
        <v>0</v>
      </c>
      <c r="P314" s="195">
        <v>0</v>
      </c>
      <c r="Q314" s="195">
        <v>0</v>
      </c>
      <c r="R314" s="195">
        <v>0</v>
      </c>
    </row>
    <row r="315" spans="1:18" s="210" customFormat="1" ht="15">
      <c r="A315" s="268"/>
      <c r="B315" s="258"/>
      <c r="C315" s="209" t="s">
        <v>7</v>
      </c>
      <c r="D315" s="256"/>
      <c r="E315" s="256"/>
      <c r="F315" s="195">
        <f t="shared" si="44"/>
        <v>14495.019</v>
      </c>
      <c r="G315" s="195">
        <v>7015</v>
      </c>
      <c r="H315" s="195">
        <v>0</v>
      </c>
      <c r="I315" s="195">
        <v>7480.019</v>
      </c>
      <c r="J315" s="195">
        <v>0</v>
      </c>
      <c r="K315" s="195">
        <v>0</v>
      </c>
      <c r="L315" s="195">
        <v>0</v>
      </c>
      <c r="M315" s="195">
        <v>0</v>
      </c>
      <c r="N315" s="195">
        <v>0</v>
      </c>
      <c r="O315" s="195">
        <v>0</v>
      </c>
      <c r="P315" s="195">
        <v>0</v>
      </c>
      <c r="Q315" s="195">
        <v>0</v>
      </c>
      <c r="R315" s="195">
        <v>0</v>
      </c>
    </row>
    <row r="316" spans="1:18" s="210" customFormat="1" ht="15">
      <c r="A316" s="268"/>
      <c r="B316" s="258"/>
      <c r="C316" s="209" t="s">
        <v>8</v>
      </c>
      <c r="D316" s="256"/>
      <c r="E316" s="256"/>
      <c r="F316" s="195">
        <f t="shared" si="44"/>
        <v>0</v>
      </c>
      <c r="G316" s="195">
        <v>0</v>
      </c>
      <c r="H316" s="195">
        <v>0</v>
      </c>
      <c r="I316" s="195">
        <v>0</v>
      </c>
      <c r="J316" s="195">
        <v>0</v>
      </c>
      <c r="K316" s="195">
        <v>0</v>
      </c>
      <c r="L316" s="195">
        <v>0</v>
      </c>
      <c r="M316" s="195">
        <v>0</v>
      </c>
      <c r="N316" s="195">
        <v>0</v>
      </c>
      <c r="O316" s="195">
        <v>0</v>
      </c>
      <c r="P316" s="195">
        <v>0</v>
      </c>
      <c r="Q316" s="195">
        <v>0</v>
      </c>
      <c r="R316" s="195">
        <v>0</v>
      </c>
    </row>
    <row r="317" spans="1:18" s="210" customFormat="1" ht="15">
      <c r="A317" s="268"/>
      <c r="B317" s="258"/>
      <c r="C317" s="209" t="s">
        <v>187</v>
      </c>
      <c r="D317" s="256"/>
      <c r="E317" s="256"/>
      <c r="F317" s="195">
        <f aca="true" t="shared" si="88" ref="F317:F435">SUM(G317:R317)</f>
        <v>0</v>
      </c>
      <c r="G317" s="195">
        <v>0</v>
      </c>
      <c r="H317" s="195">
        <v>0</v>
      </c>
      <c r="I317" s="195">
        <v>0</v>
      </c>
      <c r="J317" s="195">
        <v>0</v>
      </c>
      <c r="K317" s="195">
        <v>0</v>
      </c>
      <c r="L317" s="195">
        <v>0</v>
      </c>
      <c r="M317" s="195">
        <v>0</v>
      </c>
      <c r="N317" s="195">
        <v>0</v>
      </c>
      <c r="O317" s="195">
        <v>0</v>
      </c>
      <c r="P317" s="195">
        <v>0</v>
      </c>
      <c r="Q317" s="195">
        <v>0</v>
      </c>
      <c r="R317" s="195">
        <v>0</v>
      </c>
    </row>
    <row r="318" spans="1:18" s="207" customFormat="1" ht="15">
      <c r="A318" s="268" t="s">
        <v>424</v>
      </c>
      <c r="B318" s="258" t="s">
        <v>176</v>
      </c>
      <c r="C318" s="206" t="s">
        <v>475</v>
      </c>
      <c r="D318" s="256"/>
      <c r="E318" s="256"/>
      <c r="F318" s="194">
        <f t="shared" si="88"/>
        <v>6294.68891</v>
      </c>
      <c r="G318" s="194">
        <f>SUM(G319:G322)</f>
        <v>6294.68891</v>
      </c>
      <c r="H318" s="194">
        <f aca="true" t="shared" si="89" ref="H318:R318">SUM(H319:H322)</f>
        <v>0</v>
      </c>
      <c r="I318" s="194">
        <f t="shared" si="89"/>
        <v>0</v>
      </c>
      <c r="J318" s="194">
        <f t="shared" si="89"/>
        <v>0</v>
      </c>
      <c r="K318" s="194">
        <f t="shared" si="89"/>
        <v>0</v>
      </c>
      <c r="L318" s="194">
        <f t="shared" si="89"/>
        <v>0</v>
      </c>
      <c r="M318" s="194">
        <f t="shared" si="89"/>
        <v>0</v>
      </c>
      <c r="N318" s="194">
        <f t="shared" si="89"/>
        <v>0</v>
      </c>
      <c r="O318" s="194">
        <f t="shared" si="89"/>
        <v>0</v>
      </c>
      <c r="P318" s="194">
        <f t="shared" si="89"/>
        <v>0</v>
      </c>
      <c r="Q318" s="194">
        <f t="shared" si="89"/>
        <v>0</v>
      </c>
      <c r="R318" s="194">
        <f t="shared" si="89"/>
        <v>0</v>
      </c>
    </row>
    <row r="319" spans="1:18" s="210" customFormat="1" ht="15">
      <c r="A319" s="268"/>
      <c r="B319" s="258"/>
      <c r="C319" s="209" t="s">
        <v>6</v>
      </c>
      <c r="D319" s="256"/>
      <c r="E319" s="256"/>
      <c r="F319" s="195">
        <f t="shared" si="88"/>
        <v>0</v>
      </c>
      <c r="G319" s="195">
        <v>0</v>
      </c>
      <c r="H319" s="195">
        <v>0</v>
      </c>
      <c r="I319" s="195">
        <v>0</v>
      </c>
      <c r="J319" s="195">
        <v>0</v>
      </c>
      <c r="K319" s="195">
        <v>0</v>
      </c>
      <c r="L319" s="195">
        <v>0</v>
      </c>
      <c r="M319" s="195">
        <v>0</v>
      </c>
      <c r="N319" s="195">
        <v>0</v>
      </c>
      <c r="O319" s="195">
        <v>0</v>
      </c>
      <c r="P319" s="195">
        <v>0</v>
      </c>
      <c r="Q319" s="195">
        <v>0</v>
      </c>
      <c r="R319" s="195">
        <v>0</v>
      </c>
    </row>
    <row r="320" spans="1:18" s="210" customFormat="1" ht="15">
      <c r="A320" s="268"/>
      <c r="B320" s="258"/>
      <c r="C320" s="209" t="s">
        <v>7</v>
      </c>
      <c r="D320" s="256"/>
      <c r="E320" s="256"/>
      <c r="F320" s="195">
        <f t="shared" si="88"/>
        <v>6294.68891</v>
      </c>
      <c r="G320" s="195">
        <v>6294.68891</v>
      </c>
      <c r="H320" s="195">
        <v>0</v>
      </c>
      <c r="I320" s="195">
        <v>0</v>
      </c>
      <c r="J320" s="195">
        <v>0</v>
      </c>
      <c r="K320" s="195">
        <v>0</v>
      </c>
      <c r="L320" s="195">
        <v>0</v>
      </c>
      <c r="M320" s="195">
        <v>0</v>
      </c>
      <c r="N320" s="195">
        <v>0</v>
      </c>
      <c r="O320" s="195">
        <v>0</v>
      </c>
      <c r="P320" s="195">
        <v>0</v>
      </c>
      <c r="Q320" s="195">
        <v>0</v>
      </c>
      <c r="R320" s="195">
        <v>0</v>
      </c>
    </row>
    <row r="321" spans="1:18" s="210" customFormat="1" ht="15">
      <c r="A321" s="268"/>
      <c r="B321" s="258"/>
      <c r="C321" s="209" t="s">
        <v>8</v>
      </c>
      <c r="D321" s="256"/>
      <c r="E321" s="256"/>
      <c r="F321" s="195">
        <f t="shared" si="88"/>
        <v>0</v>
      </c>
      <c r="G321" s="195">
        <v>0</v>
      </c>
      <c r="H321" s="195">
        <v>0</v>
      </c>
      <c r="I321" s="195">
        <v>0</v>
      </c>
      <c r="J321" s="195">
        <v>0</v>
      </c>
      <c r="K321" s="195">
        <v>0</v>
      </c>
      <c r="L321" s="195">
        <v>0</v>
      </c>
      <c r="M321" s="195">
        <v>0</v>
      </c>
      <c r="N321" s="195">
        <v>0</v>
      </c>
      <c r="O321" s="195">
        <v>0</v>
      </c>
      <c r="P321" s="195">
        <v>0</v>
      </c>
      <c r="Q321" s="195">
        <v>0</v>
      </c>
      <c r="R321" s="195">
        <v>0</v>
      </c>
    </row>
    <row r="322" spans="1:18" s="210" customFormat="1" ht="15">
      <c r="A322" s="268"/>
      <c r="B322" s="258"/>
      <c r="C322" s="209" t="s">
        <v>187</v>
      </c>
      <c r="D322" s="256"/>
      <c r="E322" s="256"/>
      <c r="F322" s="195">
        <f t="shared" si="88"/>
        <v>0</v>
      </c>
      <c r="G322" s="195">
        <v>0</v>
      </c>
      <c r="H322" s="195">
        <v>0</v>
      </c>
      <c r="I322" s="195">
        <v>0</v>
      </c>
      <c r="J322" s="195">
        <v>0</v>
      </c>
      <c r="K322" s="195">
        <v>0</v>
      </c>
      <c r="L322" s="195">
        <v>0</v>
      </c>
      <c r="M322" s="195">
        <v>0</v>
      </c>
      <c r="N322" s="195">
        <v>0</v>
      </c>
      <c r="O322" s="195">
        <v>0</v>
      </c>
      <c r="P322" s="195">
        <v>0</v>
      </c>
      <c r="Q322" s="195">
        <v>0</v>
      </c>
      <c r="R322" s="195">
        <v>0</v>
      </c>
    </row>
    <row r="323" spans="1:18" s="207" customFormat="1" ht="15">
      <c r="A323" s="268" t="s">
        <v>425</v>
      </c>
      <c r="B323" s="258" t="s">
        <v>177</v>
      </c>
      <c r="C323" s="206" t="s">
        <v>475</v>
      </c>
      <c r="D323" s="256"/>
      <c r="E323" s="256"/>
      <c r="F323" s="194">
        <f t="shared" si="88"/>
        <v>13909.472</v>
      </c>
      <c r="G323" s="194">
        <f>SUM(G324:G327)</f>
        <v>6634.18619</v>
      </c>
      <c r="H323" s="194">
        <f aca="true" t="shared" si="90" ref="H323:R323">SUM(H324:H327)</f>
        <v>7275.28581</v>
      </c>
      <c r="I323" s="194">
        <f t="shared" si="90"/>
        <v>0</v>
      </c>
      <c r="J323" s="194">
        <f t="shared" si="90"/>
        <v>0</v>
      </c>
      <c r="K323" s="194">
        <f t="shared" si="90"/>
        <v>0</v>
      </c>
      <c r="L323" s="194">
        <f t="shared" si="90"/>
        <v>0</v>
      </c>
      <c r="M323" s="194">
        <f t="shared" si="90"/>
        <v>0</v>
      </c>
      <c r="N323" s="194">
        <f t="shared" si="90"/>
        <v>0</v>
      </c>
      <c r="O323" s="194">
        <f t="shared" si="90"/>
        <v>0</v>
      </c>
      <c r="P323" s="194">
        <f t="shared" si="90"/>
        <v>0</v>
      </c>
      <c r="Q323" s="194">
        <f t="shared" si="90"/>
        <v>0</v>
      </c>
      <c r="R323" s="194">
        <f t="shared" si="90"/>
        <v>0</v>
      </c>
    </row>
    <row r="324" spans="1:18" s="210" customFormat="1" ht="15">
      <c r="A324" s="268"/>
      <c r="B324" s="258"/>
      <c r="C324" s="209" t="s">
        <v>6</v>
      </c>
      <c r="D324" s="256"/>
      <c r="E324" s="256"/>
      <c r="F324" s="195">
        <f t="shared" si="88"/>
        <v>0</v>
      </c>
      <c r="G324" s="195">
        <v>0</v>
      </c>
      <c r="H324" s="195">
        <v>0</v>
      </c>
      <c r="I324" s="195">
        <v>0</v>
      </c>
      <c r="J324" s="195">
        <v>0</v>
      </c>
      <c r="K324" s="195">
        <v>0</v>
      </c>
      <c r="L324" s="195">
        <v>0</v>
      </c>
      <c r="M324" s="195">
        <v>0</v>
      </c>
      <c r="N324" s="195">
        <v>0</v>
      </c>
      <c r="O324" s="195">
        <v>0</v>
      </c>
      <c r="P324" s="195">
        <v>0</v>
      </c>
      <c r="Q324" s="195">
        <v>0</v>
      </c>
      <c r="R324" s="195">
        <v>0</v>
      </c>
    </row>
    <row r="325" spans="1:18" s="210" customFormat="1" ht="15">
      <c r="A325" s="268"/>
      <c r="B325" s="258"/>
      <c r="C325" s="209" t="s">
        <v>7</v>
      </c>
      <c r="D325" s="256"/>
      <c r="E325" s="256"/>
      <c r="F325" s="195">
        <f t="shared" si="88"/>
        <v>13909.472</v>
      </c>
      <c r="G325" s="195">
        <v>6634.18619</v>
      </c>
      <c r="H325" s="195">
        <v>7275.28581</v>
      </c>
      <c r="I325" s="195">
        <v>0</v>
      </c>
      <c r="J325" s="195">
        <v>0</v>
      </c>
      <c r="K325" s="195">
        <v>0</v>
      </c>
      <c r="L325" s="195">
        <v>0</v>
      </c>
      <c r="M325" s="195">
        <v>0</v>
      </c>
      <c r="N325" s="195">
        <v>0</v>
      </c>
      <c r="O325" s="195">
        <v>0</v>
      </c>
      <c r="P325" s="195">
        <v>0</v>
      </c>
      <c r="Q325" s="195">
        <v>0</v>
      </c>
      <c r="R325" s="195">
        <v>0</v>
      </c>
    </row>
    <row r="326" spans="1:18" s="210" customFormat="1" ht="15">
      <c r="A326" s="268"/>
      <c r="B326" s="258"/>
      <c r="C326" s="209" t="s">
        <v>8</v>
      </c>
      <c r="D326" s="256"/>
      <c r="E326" s="256"/>
      <c r="F326" s="195">
        <f t="shared" si="88"/>
        <v>0</v>
      </c>
      <c r="G326" s="195">
        <v>0</v>
      </c>
      <c r="H326" s="195">
        <v>0</v>
      </c>
      <c r="I326" s="195">
        <v>0</v>
      </c>
      <c r="J326" s="195">
        <v>0</v>
      </c>
      <c r="K326" s="195">
        <v>0</v>
      </c>
      <c r="L326" s="195">
        <v>0</v>
      </c>
      <c r="M326" s="195">
        <v>0</v>
      </c>
      <c r="N326" s="195">
        <v>0</v>
      </c>
      <c r="O326" s="195">
        <v>0</v>
      </c>
      <c r="P326" s="195">
        <v>0</v>
      </c>
      <c r="Q326" s="195">
        <v>0</v>
      </c>
      <c r="R326" s="195">
        <v>0</v>
      </c>
    </row>
    <row r="327" spans="1:18" s="210" customFormat="1" ht="15">
      <c r="A327" s="268"/>
      <c r="B327" s="258"/>
      <c r="C327" s="209" t="s">
        <v>187</v>
      </c>
      <c r="D327" s="256"/>
      <c r="E327" s="256"/>
      <c r="F327" s="195">
        <f t="shared" si="88"/>
        <v>0</v>
      </c>
      <c r="G327" s="195">
        <v>0</v>
      </c>
      <c r="H327" s="195">
        <v>0</v>
      </c>
      <c r="I327" s="195">
        <v>0</v>
      </c>
      <c r="J327" s="195">
        <v>0</v>
      </c>
      <c r="K327" s="195">
        <v>0</v>
      </c>
      <c r="L327" s="195">
        <v>0</v>
      </c>
      <c r="M327" s="195">
        <v>0</v>
      </c>
      <c r="N327" s="195">
        <v>0</v>
      </c>
      <c r="O327" s="195">
        <v>0</v>
      </c>
      <c r="P327" s="195">
        <v>0</v>
      </c>
      <c r="Q327" s="195">
        <v>0</v>
      </c>
      <c r="R327" s="195">
        <v>0</v>
      </c>
    </row>
    <row r="328" spans="1:18" s="207" customFormat="1" ht="15">
      <c r="A328" s="268" t="s">
        <v>455</v>
      </c>
      <c r="B328" s="258" t="s">
        <v>178</v>
      </c>
      <c r="C328" s="206" t="s">
        <v>475</v>
      </c>
      <c r="D328" s="256"/>
      <c r="E328" s="256"/>
      <c r="F328" s="194">
        <f t="shared" si="88"/>
        <v>26227.915</v>
      </c>
      <c r="G328" s="194">
        <f>SUM(G329:G332)</f>
        <v>6213.997</v>
      </c>
      <c r="H328" s="194">
        <f aca="true" t="shared" si="91" ref="H328:R328">SUM(H329:H332)</f>
        <v>10357.005</v>
      </c>
      <c r="I328" s="194">
        <f t="shared" si="91"/>
        <v>9656.913</v>
      </c>
      <c r="J328" s="194">
        <f t="shared" si="91"/>
        <v>0</v>
      </c>
      <c r="K328" s="194">
        <f t="shared" si="91"/>
        <v>0</v>
      </c>
      <c r="L328" s="194">
        <f t="shared" si="91"/>
        <v>0</v>
      </c>
      <c r="M328" s="194">
        <f t="shared" si="91"/>
        <v>0</v>
      </c>
      <c r="N328" s="194">
        <f t="shared" si="91"/>
        <v>0</v>
      </c>
      <c r="O328" s="194">
        <f t="shared" si="91"/>
        <v>0</v>
      </c>
      <c r="P328" s="194">
        <f t="shared" si="91"/>
        <v>0</v>
      </c>
      <c r="Q328" s="194">
        <f t="shared" si="91"/>
        <v>0</v>
      </c>
      <c r="R328" s="194">
        <f t="shared" si="91"/>
        <v>0</v>
      </c>
    </row>
    <row r="329" spans="1:18" s="210" customFormat="1" ht="15">
      <c r="A329" s="268"/>
      <c r="B329" s="258"/>
      <c r="C329" s="209" t="s">
        <v>6</v>
      </c>
      <c r="D329" s="256"/>
      <c r="E329" s="256"/>
      <c r="F329" s="195">
        <f t="shared" si="88"/>
        <v>0</v>
      </c>
      <c r="G329" s="195">
        <v>0</v>
      </c>
      <c r="H329" s="195">
        <v>0</v>
      </c>
      <c r="I329" s="195">
        <v>0</v>
      </c>
      <c r="J329" s="195">
        <v>0</v>
      </c>
      <c r="K329" s="195">
        <v>0</v>
      </c>
      <c r="L329" s="195">
        <v>0</v>
      </c>
      <c r="M329" s="195">
        <v>0</v>
      </c>
      <c r="N329" s="195">
        <v>0</v>
      </c>
      <c r="O329" s="195">
        <v>0</v>
      </c>
      <c r="P329" s="195">
        <v>0</v>
      </c>
      <c r="Q329" s="195">
        <v>0</v>
      </c>
      <c r="R329" s="195">
        <v>0</v>
      </c>
    </row>
    <row r="330" spans="1:18" s="210" customFormat="1" ht="15">
      <c r="A330" s="268"/>
      <c r="B330" s="258"/>
      <c r="C330" s="209" t="s">
        <v>7</v>
      </c>
      <c r="D330" s="256"/>
      <c r="E330" s="256"/>
      <c r="F330" s="195">
        <f t="shared" si="88"/>
        <v>26227.915</v>
      </c>
      <c r="G330" s="195">
        <v>6213.997</v>
      </c>
      <c r="H330" s="195">
        <v>10357.005</v>
      </c>
      <c r="I330" s="195">
        <v>9656.913</v>
      </c>
      <c r="J330" s="195">
        <v>0</v>
      </c>
      <c r="K330" s="195">
        <v>0</v>
      </c>
      <c r="L330" s="195">
        <v>0</v>
      </c>
      <c r="M330" s="195">
        <v>0</v>
      </c>
      <c r="N330" s="195">
        <v>0</v>
      </c>
      <c r="O330" s="195">
        <v>0</v>
      </c>
      <c r="P330" s="195">
        <v>0</v>
      </c>
      <c r="Q330" s="195">
        <v>0</v>
      </c>
      <c r="R330" s="195">
        <v>0</v>
      </c>
    </row>
    <row r="331" spans="1:18" s="210" customFormat="1" ht="15">
      <c r="A331" s="268"/>
      <c r="B331" s="258"/>
      <c r="C331" s="209" t="s">
        <v>8</v>
      </c>
      <c r="D331" s="256"/>
      <c r="E331" s="256"/>
      <c r="F331" s="195">
        <f t="shared" si="88"/>
        <v>0</v>
      </c>
      <c r="G331" s="195">
        <v>0</v>
      </c>
      <c r="H331" s="195">
        <v>0</v>
      </c>
      <c r="I331" s="195">
        <v>0</v>
      </c>
      <c r="J331" s="195">
        <v>0</v>
      </c>
      <c r="K331" s="195">
        <v>0</v>
      </c>
      <c r="L331" s="195">
        <v>0</v>
      </c>
      <c r="M331" s="195">
        <v>0</v>
      </c>
      <c r="N331" s="195">
        <v>0</v>
      </c>
      <c r="O331" s="195">
        <v>0</v>
      </c>
      <c r="P331" s="195">
        <v>0</v>
      </c>
      <c r="Q331" s="195">
        <v>0</v>
      </c>
      <c r="R331" s="195">
        <v>0</v>
      </c>
    </row>
    <row r="332" spans="1:18" s="210" customFormat="1" ht="15">
      <c r="A332" s="268"/>
      <c r="B332" s="258"/>
      <c r="C332" s="209" t="s">
        <v>187</v>
      </c>
      <c r="D332" s="256"/>
      <c r="E332" s="256"/>
      <c r="F332" s="195">
        <f t="shared" si="88"/>
        <v>0</v>
      </c>
      <c r="G332" s="195">
        <v>0</v>
      </c>
      <c r="H332" s="195">
        <v>0</v>
      </c>
      <c r="I332" s="195">
        <v>0</v>
      </c>
      <c r="J332" s="195">
        <v>0</v>
      </c>
      <c r="K332" s="195">
        <v>0</v>
      </c>
      <c r="L332" s="195">
        <v>0</v>
      </c>
      <c r="M332" s="195">
        <v>0</v>
      </c>
      <c r="N332" s="195">
        <v>0</v>
      </c>
      <c r="O332" s="195">
        <v>0</v>
      </c>
      <c r="P332" s="195">
        <v>0</v>
      </c>
      <c r="Q332" s="195">
        <v>0</v>
      </c>
      <c r="R332" s="195">
        <v>0</v>
      </c>
    </row>
    <row r="333" spans="1:18" s="207" customFormat="1" ht="15">
      <c r="A333" s="268" t="s">
        <v>488</v>
      </c>
      <c r="B333" s="258" t="s">
        <v>270</v>
      </c>
      <c r="C333" s="206" t="s">
        <v>475</v>
      </c>
      <c r="D333" s="256"/>
      <c r="E333" s="256"/>
      <c r="F333" s="194">
        <f t="shared" si="88"/>
        <v>5958.03899</v>
      </c>
      <c r="G333" s="194">
        <f>SUM(G334:G337)</f>
        <v>686.83262</v>
      </c>
      <c r="H333" s="194">
        <f aca="true" t="shared" si="92" ref="H333:R333">SUM(H334:H337)</f>
        <v>5271.20637</v>
      </c>
      <c r="I333" s="194">
        <f t="shared" si="92"/>
        <v>0</v>
      </c>
      <c r="J333" s="194">
        <f t="shared" si="92"/>
        <v>0</v>
      </c>
      <c r="K333" s="194">
        <f t="shared" si="92"/>
        <v>0</v>
      </c>
      <c r="L333" s="194">
        <f t="shared" si="92"/>
        <v>0</v>
      </c>
      <c r="M333" s="194">
        <f t="shared" si="92"/>
        <v>0</v>
      </c>
      <c r="N333" s="194">
        <f t="shared" si="92"/>
        <v>0</v>
      </c>
      <c r="O333" s="194">
        <f t="shared" si="92"/>
        <v>0</v>
      </c>
      <c r="P333" s="194">
        <f t="shared" si="92"/>
        <v>0</v>
      </c>
      <c r="Q333" s="194">
        <f t="shared" si="92"/>
        <v>0</v>
      </c>
      <c r="R333" s="194">
        <f t="shared" si="92"/>
        <v>0</v>
      </c>
    </row>
    <row r="334" spans="1:18" s="210" customFormat="1" ht="15">
      <c r="A334" s="268"/>
      <c r="B334" s="258"/>
      <c r="C334" s="209" t="s">
        <v>6</v>
      </c>
      <c r="D334" s="256"/>
      <c r="E334" s="256"/>
      <c r="F334" s="195">
        <f t="shared" si="88"/>
        <v>0</v>
      </c>
      <c r="G334" s="195">
        <v>0</v>
      </c>
      <c r="H334" s="195">
        <v>0</v>
      </c>
      <c r="I334" s="195">
        <v>0</v>
      </c>
      <c r="J334" s="195">
        <v>0</v>
      </c>
      <c r="K334" s="195">
        <v>0</v>
      </c>
      <c r="L334" s="195">
        <v>0</v>
      </c>
      <c r="M334" s="195">
        <v>0</v>
      </c>
      <c r="N334" s="195">
        <v>0</v>
      </c>
      <c r="O334" s="195">
        <v>0</v>
      </c>
      <c r="P334" s="195">
        <v>0</v>
      </c>
      <c r="Q334" s="195">
        <v>0</v>
      </c>
      <c r="R334" s="195">
        <v>0</v>
      </c>
    </row>
    <row r="335" spans="1:18" s="210" customFormat="1" ht="15">
      <c r="A335" s="268"/>
      <c r="B335" s="258"/>
      <c r="C335" s="209" t="s">
        <v>7</v>
      </c>
      <c r="D335" s="256"/>
      <c r="E335" s="256"/>
      <c r="F335" s="195">
        <f t="shared" si="88"/>
        <v>5958.03899</v>
      </c>
      <c r="G335" s="195">
        <v>686.83262</v>
      </c>
      <c r="H335" s="195">
        <v>5271.20637</v>
      </c>
      <c r="I335" s="195">
        <v>0</v>
      </c>
      <c r="J335" s="195">
        <v>0</v>
      </c>
      <c r="K335" s="195">
        <v>0</v>
      </c>
      <c r="L335" s="195">
        <v>0</v>
      </c>
      <c r="M335" s="195">
        <v>0</v>
      </c>
      <c r="N335" s="195">
        <v>0</v>
      </c>
      <c r="O335" s="195">
        <v>0</v>
      </c>
      <c r="P335" s="195">
        <v>0</v>
      </c>
      <c r="Q335" s="195">
        <v>0</v>
      </c>
      <c r="R335" s="195">
        <v>0</v>
      </c>
    </row>
    <row r="336" spans="1:18" s="210" customFormat="1" ht="15">
      <c r="A336" s="268"/>
      <c r="B336" s="258"/>
      <c r="C336" s="209" t="s">
        <v>8</v>
      </c>
      <c r="D336" s="256"/>
      <c r="E336" s="256"/>
      <c r="F336" s="195">
        <f t="shared" si="88"/>
        <v>0</v>
      </c>
      <c r="G336" s="195">
        <v>0</v>
      </c>
      <c r="H336" s="195">
        <v>0</v>
      </c>
      <c r="I336" s="195">
        <v>0</v>
      </c>
      <c r="J336" s="195">
        <v>0</v>
      </c>
      <c r="K336" s="195">
        <v>0</v>
      </c>
      <c r="L336" s="195">
        <v>0</v>
      </c>
      <c r="M336" s="195">
        <v>0</v>
      </c>
      <c r="N336" s="195">
        <v>0</v>
      </c>
      <c r="O336" s="195">
        <v>0</v>
      </c>
      <c r="P336" s="195">
        <v>0</v>
      </c>
      <c r="Q336" s="195">
        <v>0</v>
      </c>
      <c r="R336" s="195">
        <v>0</v>
      </c>
    </row>
    <row r="337" spans="1:18" s="210" customFormat="1" ht="15">
      <c r="A337" s="268"/>
      <c r="B337" s="258"/>
      <c r="C337" s="209" t="s">
        <v>187</v>
      </c>
      <c r="D337" s="256"/>
      <c r="E337" s="256"/>
      <c r="F337" s="195">
        <f t="shared" si="88"/>
        <v>0</v>
      </c>
      <c r="G337" s="195">
        <v>0</v>
      </c>
      <c r="H337" s="195">
        <v>0</v>
      </c>
      <c r="I337" s="195">
        <v>0</v>
      </c>
      <c r="J337" s="195">
        <v>0</v>
      </c>
      <c r="K337" s="195">
        <v>0</v>
      </c>
      <c r="L337" s="195">
        <v>0</v>
      </c>
      <c r="M337" s="195">
        <v>0</v>
      </c>
      <c r="N337" s="195">
        <v>0</v>
      </c>
      <c r="O337" s="195">
        <v>0</v>
      </c>
      <c r="P337" s="195">
        <v>0</v>
      </c>
      <c r="Q337" s="195">
        <v>0</v>
      </c>
      <c r="R337" s="195">
        <v>0</v>
      </c>
    </row>
    <row r="338" spans="1:18" s="207" customFormat="1" ht="15">
      <c r="A338" s="268" t="s">
        <v>489</v>
      </c>
      <c r="B338" s="258" t="s">
        <v>456</v>
      </c>
      <c r="C338" s="206" t="s">
        <v>475</v>
      </c>
      <c r="D338" s="256"/>
      <c r="E338" s="256"/>
      <c r="F338" s="194">
        <f t="shared" si="88"/>
        <v>9164.46636</v>
      </c>
      <c r="G338" s="194">
        <f>SUM(G339:G342)</f>
        <v>9164.46636</v>
      </c>
      <c r="H338" s="194">
        <f aca="true" t="shared" si="93" ref="H338:R338">SUM(H339:H342)</f>
        <v>0</v>
      </c>
      <c r="I338" s="194">
        <f t="shared" si="93"/>
        <v>0</v>
      </c>
      <c r="J338" s="194">
        <f t="shared" si="93"/>
        <v>0</v>
      </c>
      <c r="K338" s="194">
        <f t="shared" si="93"/>
        <v>0</v>
      </c>
      <c r="L338" s="194">
        <f t="shared" si="93"/>
        <v>0</v>
      </c>
      <c r="M338" s="194">
        <f t="shared" si="93"/>
        <v>0</v>
      </c>
      <c r="N338" s="194">
        <f t="shared" si="93"/>
        <v>0</v>
      </c>
      <c r="O338" s="194">
        <f t="shared" si="93"/>
        <v>0</v>
      </c>
      <c r="P338" s="194">
        <f t="shared" si="93"/>
        <v>0</v>
      </c>
      <c r="Q338" s="194">
        <f t="shared" si="93"/>
        <v>0</v>
      </c>
      <c r="R338" s="194">
        <f t="shared" si="93"/>
        <v>0</v>
      </c>
    </row>
    <row r="339" spans="1:18" s="210" customFormat="1" ht="15">
      <c r="A339" s="268"/>
      <c r="B339" s="258"/>
      <c r="C339" s="209" t="s">
        <v>6</v>
      </c>
      <c r="D339" s="256"/>
      <c r="E339" s="256"/>
      <c r="F339" s="195">
        <f t="shared" si="88"/>
        <v>0</v>
      </c>
      <c r="G339" s="195">
        <v>0</v>
      </c>
      <c r="H339" s="195">
        <v>0</v>
      </c>
      <c r="I339" s="195">
        <v>0</v>
      </c>
      <c r="J339" s="195">
        <v>0</v>
      </c>
      <c r="K339" s="195">
        <v>0</v>
      </c>
      <c r="L339" s="195">
        <v>0</v>
      </c>
      <c r="M339" s="195">
        <v>0</v>
      </c>
      <c r="N339" s="195">
        <v>0</v>
      </c>
      <c r="O339" s="195">
        <v>0</v>
      </c>
      <c r="P339" s="195">
        <v>0</v>
      </c>
      <c r="Q339" s="195">
        <v>0</v>
      </c>
      <c r="R339" s="195">
        <v>0</v>
      </c>
    </row>
    <row r="340" spans="1:18" s="210" customFormat="1" ht="15">
      <c r="A340" s="268"/>
      <c r="B340" s="258"/>
      <c r="C340" s="209" t="s">
        <v>7</v>
      </c>
      <c r="D340" s="256"/>
      <c r="E340" s="256"/>
      <c r="F340" s="195">
        <f t="shared" si="88"/>
        <v>9164.46636</v>
      </c>
      <c r="G340" s="195">
        <v>9164.46636</v>
      </c>
      <c r="H340" s="195">
        <v>0</v>
      </c>
      <c r="I340" s="195">
        <v>0</v>
      </c>
      <c r="J340" s="195">
        <v>0</v>
      </c>
      <c r="K340" s="195">
        <v>0</v>
      </c>
      <c r="L340" s="195">
        <v>0</v>
      </c>
      <c r="M340" s="195">
        <v>0</v>
      </c>
      <c r="N340" s="195">
        <v>0</v>
      </c>
      <c r="O340" s="195">
        <v>0</v>
      </c>
      <c r="P340" s="195">
        <v>0</v>
      </c>
      <c r="Q340" s="195">
        <v>0</v>
      </c>
      <c r="R340" s="195">
        <v>0</v>
      </c>
    </row>
    <row r="341" spans="1:18" s="210" customFormat="1" ht="15">
      <c r="A341" s="268"/>
      <c r="B341" s="258"/>
      <c r="C341" s="209" t="s">
        <v>8</v>
      </c>
      <c r="D341" s="256"/>
      <c r="E341" s="256"/>
      <c r="F341" s="195">
        <f t="shared" si="88"/>
        <v>0</v>
      </c>
      <c r="G341" s="195">
        <v>0</v>
      </c>
      <c r="H341" s="195">
        <v>0</v>
      </c>
      <c r="I341" s="195">
        <v>0</v>
      </c>
      <c r="J341" s="195">
        <v>0</v>
      </c>
      <c r="K341" s="195">
        <v>0</v>
      </c>
      <c r="L341" s="195">
        <v>0</v>
      </c>
      <c r="M341" s="195">
        <v>0</v>
      </c>
      <c r="N341" s="195">
        <v>0</v>
      </c>
      <c r="O341" s="195">
        <v>0</v>
      </c>
      <c r="P341" s="195">
        <v>0</v>
      </c>
      <c r="Q341" s="195">
        <v>0</v>
      </c>
      <c r="R341" s="195">
        <v>0</v>
      </c>
    </row>
    <row r="342" spans="1:18" s="210" customFormat="1" ht="15">
      <c r="A342" s="268"/>
      <c r="B342" s="258"/>
      <c r="C342" s="209" t="s">
        <v>187</v>
      </c>
      <c r="D342" s="256"/>
      <c r="E342" s="256"/>
      <c r="F342" s="195">
        <f t="shared" si="88"/>
        <v>0</v>
      </c>
      <c r="G342" s="195">
        <v>0</v>
      </c>
      <c r="H342" s="195">
        <v>0</v>
      </c>
      <c r="I342" s="195">
        <v>0</v>
      </c>
      <c r="J342" s="195">
        <v>0</v>
      </c>
      <c r="K342" s="195">
        <v>0</v>
      </c>
      <c r="L342" s="195">
        <v>0</v>
      </c>
      <c r="M342" s="195">
        <v>0</v>
      </c>
      <c r="N342" s="195">
        <v>0</v>
      </c>
      <c r="O342" s="195">
        <v>0</v>
      </c>
      <c r="P342" s="195">
        <v>0</v>
      </c>
      <c r="Q342" s="195">
        <v>0</v>
      </c>
      <c r="R342" s="195">
        <v>0</v>
      </c>
    </row>
    <row r="343" spans="1:18" s="210" customFormat="1" ht="15">
      <c r="A343" s="268" t="s">
        <v>490</v>
      </c>
      <c r="B343" s="258" t="s">
        <v>484</v>
      </c>
      <c r="C343" s="206" t="s">
        <v>475</v>
      </c>
      <c r="D343" s="256"/>
      <c r="E343" s="256"/>
      <c r="F343" s="194">
        <f>SUM(G343:R343)</f>
        <v>0</v>
      </c>
      <c r="G343" s="194">
        <f>SUM(G344:G347)</f>
        <v>0</v>
      </c>
      <c r="H343" s="194">
        <f aca="true" t="shared" si="94" ref="H343:R343">SUM(H344:H347)</f>
        <v>0</v>
      </c>
      <c r="I343" s="194">
        <f t="shared" si="94"/>
        <v>0</v>
      </c>
      <c r="J343" s="194">
        <f t="shared" si="94"/>
        <v>0</v>
      </c>
      <c r="K343" s="194">
        <f t="shared" si="94"/>
        <v>0</v>
      </c>
      <c r="L343" s="194">
        <f t="shared" si="94"/>
        <v>0</v>
      </c>
      <c r="M343" s="194">
        <f t="shared" si="94"/>
        <v>0</v>
      </c>
      <c r="N343" s="194">
        <f t="shared" si="94"/>
        <v>0</v>
      </c>
      <c r="O343" s="194">
        <f t="shared" si="94"/>
        <v>0</v>
      </c>
      <c r="P343" s="194">
        <f t="shared" si="94"/>
        <v>0</v>
      </c>
      <c r="Q343" s="194">
        <f t="shared" si="94"/>
        <v>0</v>
      </c>
      <c r="R343" s="194">
        <f t="shared" si="94"/>
        <v>0</v>
      </c>
    </row>
    <row r="344" spans="1:18" s="210" customFormat="1" ht="15">
      <c r="A344" s="268"/>
      <c r="B344" s="258"/>
      <c r="C344" s="209" t="s">
        <v>6</v>
      </c>
      <c r="D344" s="256"/>
      <c r="E344" s="256"/>
      <c r="F344" s="195">
        <f>SUM(G344:R344)</f>
        <v>0</v>
      </c>
      <c r="G344" s="195">
        <v>0</v>
      </c>
      <c r="H344" s="195">
        <v>0</v>
      </c>
      <c r="I344" s="195">
        <v>0</v>
      </c>
      <c r="J344" s="195">
        <v>0</v>
      </c>
      <c r="K344" s="195">
        <v>0</v>
      </c>
      <c r="L344" s="195">
        <v>0</v>
      </c>
      <c r="M344" s="195">
        <v>0</v>
      </c>
      <c r="N344" s="195">
        <v>0</v>
      </c>
      <c r="O344" s="195">
        <v>0</v>
      </c>
      <c r="P344" s="195">
        <v>0</v>
      </c>
      <c r="Q344" s="195">
        <v>0</v>
      </c>
      <c r="R344" s="195">
        <v>0</v>
      </c>
    </row>
    <row r="345" spans="1:18" s="210" customFormat="1" ht="15">
      <c r="A345" s="268"/>
      <c r="B345" s="258"/>
      <c r="C345" s="209" t="s">
        <v>7</v>
      </c>
      <c r="D345" s="256"/>
      <c r="E345" s="256"/>
      <c r="F345" s="195">
        <f>SUM(G345:R345)</f>
        <v>0</v>
      </c>
      <c r="G345" s="195">
        <v>0</v>
      </c>
      <c r="H345" s="195">
        <v>0</v>
      </c>
      <c r="I345" s="195">
        <v>0</v>
      </c>
      <c r="J345" s="195">
        <v>0</v>
      </c>
      <c r="K345" s="195">
        <v>0</v>
      </c>
      <c r="L345" s="195">
        <v>0</v>
      </c>
      <c r="M345" s="195">
        <v>0</v>
      </c>
      <c r="N345" s="195">
        <v>0</v>
      </c>
      <c r="O345" s="195">
        <v>0</v>
      </c>
      <c r="P345" s="195">
        <v>0</v>
      </c>
      <c r="Q345" s="195">
        <v>0</v>
      </c>
      <c r="R345" s="195">
        <v>0</v>
      </c>
    </row>
    <row r="346" spans="1:18" s="210" customFormat="1" ht="15">
      <c r="A346" s="268"/>
      <c r="B346" s="258"/>
      <c r="C346" s="209" t="s">
        <v>8</v>
      </c>
      <c r="D346" s="256"/>
      <c r="E346" s="256"/>
      <c r="F346" s="195">
        <f>SUM(G346:R346)</f>
        <v>0</v>
      </c>
      <c r="G346" s="195">
        <v>0</v>
      </c>
      <c r="H346" s="195">
        <v>0</v>
      </c>
      <c r="I346" s="195">
        <v>0</v>
      </c>
      <c r="J346" s="195">
        <v>0</v>
      </c>
      <c r="K346" s="195">
        <v>0</v>
      </c>
      <c r="L346" s="195">
        <v>0</v>
      </c>
      <c r="M346" s="195">
        <v>0</v>
      </c>
      <c r="N346" s="195">
        <v>0</v>
      </c>
      <c r="O346" s="195">
        <v>0</v>
      </c>
      <c r="P346" s="195">
        <v>0</v>
      </c>
      <c r="Q346" s="195">
        <v>0</v>
      </c>
      <c r="R346" s="195">
        <v>0</v>
      </c>
    </row>
    <row r="347" spans="1:18" s="210" customFormat="1" ht="15">
      <c r="A347" s="268"/>
      <c r="B347" s="258"/>
      <c r="C347" s="209" t="s">
        <v>187</v>
      </c>
      <c r="D347" s="256"/>
      <c r="E347" s="256"/>
      <c r="F347" s="195">
        <f>SUM(G347:R347)</f>
        <v>0</v>
      </c>
      <c r="G347" s="195">
        <v>0</v>
      </c>
      <c r="H347" s="195">
        <v>0</v>
      </c>
      <c r="I347" s="195">
        <v>0</v>
      </c>
      <c r="J347" s="195">
        <v>0</v>
      </c>
      <c r="K347" s="195">
        <v>0</v>
      </c>
      <c r="L347" s="195">
        <v>0</v>
      </c>
      <c r="M347" s="195">
        <v>0</v>
      </c>
      <c r="N347" s="195">
        <v>0</v>
      </c>
      <c r="O347" s="195">
        <v>0</v>
      </c>
      <c r="P347" s="195">
        <v>0</v>
      </c>
      <c r="Q347" s="195">
        <v>0</v>
      </c>
      <c r="R347" s="195">
        <v>0</v>
      </c>
    </row>
    <row r="348" spans="1:18" s="210" customFormat="1" ht="15">
      <c r="A348" s="268" t="s">
        <v>491</v>
      </c>
      <c r="B348" s="258" t="s">
        <v>517</v>
      </c>
      <c r="C348" s="206" t="s">
        <v>475</v>
      </c>
      <c r="D348" s="256"/>
      <c r="E348" s="256"/>
      <c r="F348" s="194">
        <f aca="true" t="shared" si="95" ref="F348:F377">SUM(G348:R348)</f>
        <v>0</v>
      </c>
      <c r="G348" s="194">
        <f>SUM(G349:G352)</f>
        <v>0</v>
      </c>
      <c r="H348" s="194">
        <f aca="true" t="shared" si="96" ref="H348:R348">SUM(H349:H352)</f>
        <v>0</v>
      </c>
      <c r="I348" s="194">
        <f t="shared" si="96"/>
        <v>0</v>
      </c>
      <c r="J348" s="194">
        <f t="shared" si="96"/>
        <v>0</v>
      </c>
      <c r="K348" s="194">
        <f t="shared" si="96"/>
        <v>0</v>
      </c>
      <c r="L348" s="194">
        <f t="shared" si="96"/>
        <v>0</v>
      </c>
      <c r="M348" s="194">
        <f t="shared" si="96"/>
        <v>0</v>
      </c>
      <c r="N348" s="194">
        <f t="shared" si="96"/>
        <v>0</v>
      </c>
      <c r="O348" s="194">
        <f t="shared" si="96"/>
        <v>0</v>
      </c>
      <c r="P348" s="194">
        <f t="shared" si="96"/>
        <v>0</v>
      </c>
      <c r="Q348" s="194">
        <f t="shared" si="96"/>
        <v>0</v>
      </c>
      <c r="R348" s="194">
        <f t="shared" si="96"/>
        <v>0</v>
      </c>
    </row>
    <row r="349" spans="1:18" s="210" customFormat="1" ht="15">
      <c r="A349" s="268"/>
      <c r="B349" s="258"/>
      <c r="C349" s="209" t="s">
        <v>6</v>
      </c>
      <c r="D349" s="256"/>
      <c r="E349" s="256"/>
      <c r="F349" s="195">
        <f t="shared" si="95"/>
        <v>0</v>
      </c>
      <c r="G349" s="195">
        <v>0</v>
      </c>
      <c r="H349" s="195">
        <v>0</v>
      </c>
      <c r="I349" s="195">
        <v>0</v>
      </c>
      <c r="J349" s="195">
        <v>0</v>
      </c>
      <c r="K349" s="195">
        <v>0</v>
      </c>
      <c r="L349" s="195">
        <v>0</v>
      </c>
      <c r="M349" s="195">
        <v>0</v>
      </c>
      <c r="N349" s="195">
        <v>0</v>
      </c>
      <c r="O349" s="195">
        <v>0</v>
      </c>
      <c r="P349" s="195">
        <v>0</v>
      </c>
      <c r="Q349" s="195">
        <v>0</v>
      </c>
      <c r="R349" s="195">
        <v>0</v>
      </c>
    </row>
    <row r="350" spans="1:18" s="210" customFormat="1" ht="15">
      <c r="A350" s="268"/>
      <c r="B350" s="258"/>
      <c r="C350" s="209" t="s">
        <v>7</v>
      </c>
      <c r="D350" s="256"/>
      <c r="E350" s="256"/>
      <c r="F350" s="195">
        <f t="shared" si="95"/>
        <v>0</v>
      </c>
      <c r="G350" s="195">
        <v>0</v>
      </c>
      <c r="H350" s="195">
        <v>0</v>
      </c>
      <c r="I350" s="195">
        <v>0</v>
      </c>
      <c r="J350" s="195">
        <v>0</v>
      </c>
      <c r="K350" s="195">
        <v>0</v>
      </c>
      <c r="L350" s="195">
        <v>0</v>
      </c>
      <c r="M350" s="195">
        <v>0</v>
      </c>
      <c r="N350" s="195">
        <v>0</v>
      </c>
      <c r="O350" s="195">
        <v>0</v>
      </c>
      <c r="P350" s="195">
        <v>0</v>
      </c>
      <c r="Q350" s="195">
        <v>0</v>
      </c>
      <c r="R350" s="195">
        <v>0</v>
      </c>
    </row>
    <row r="351" spans="1:18" s="210" customFormat="1" ht="15">
      <c r="A351" s="268"/>
      <c r="B351" s="258"/>
      <c r="C351" s="209" t="s">
        <v>8</v>
      </c>
      <c r="D351" s="256"/>
      <c r="E351" s="256"/>
      <c r="F351" s="195">
        <f t="shared" si="95"/>
        <v>0</v>
      </c>
      <c r="G351" s="195">
        <v>0</v>
      </c>
      <c r="H351" s="195">
        <v>0</v>
      </c>
      <c r="I351" s="195">
        <v>0</v>
      </c>
      <c r="J351" s="195">
        <v>0</v>
      </c>
      <c r="K351" s="195">
        <v>0</v>
      </c>
      <c r="L351" s="195">
        <v>0</v>
      </c>
      <c r="M351" s="195">
        <v>0</v>
      </c>
      <c r="N351" s="195">
        <v>0</v>
      </c>
      <c r="O351" s="195">
        <v>0</v>
      </c>
      <c r="P351" s="195">
        <v>0</v>
      </c>
      <c r="Q351" s="195">
        <v>0</v>
      </c>
      <c r="R351" s="195">
        <v>0</v>
      </c>
    </row>
    <row r="352" spans="1:18" s="210" customFormat="1" ht="15">
      <c r="A352" s="268"/>
      <c r="B352" s="258"/>
      <c r="C352" s="209" t="s">
        <v>187</v>
      </c>
      <c r="D352" s="256"/>
      <c r="E352" s="256"/>
      <c r="F352" s="195">
        <f t="shared" si="95"/>
        <v>0</v>
      </c>
      <c r="G352" s="195">
        <v>0</v>
      </c>
      <c r="H352" s="195">
        <v>0</v>
      </c>
      <c r="I352" s="195">
        <v>0</v>
      </c>
      <c r="J352" s="195">
        <v>0</v>
      </c>
      <c r="K352" s="195">
        <v>0</v>
      </c>
      <c r="L352" s="195">
        <v>0</v>
      </c>
      <c r="M352" s="195">
        <v>0</v>
      </c>
      <c r="N352" s="195">
        <v>0</v>
      </c>
      <c r="O352" s="195">
        <v>0</v>
      </c>
      <c r="P352" s="195">
        <v>0</v>
      </c>
      <c r="Q352" s="195">
        <v>0</v>
      </c>
      <c r="R352" s="195">
        <v>0</v>
      </c>
    </row>
    <row r="353" spans="1:18" s="210" customFormat="1" ht="15">
      <c r="A353" s="268" t="s">
        <v>492</v>
      </c>
      <c r="B353" s="258" t="s">
        <v>485</v>
      </c>
      <c r="C353" s="206" t="s">
        <v>475</v>
      </c>
      <c r="D353" s="256"/>
      <c r="E353" s="256"/>
      <c r="F353" s="194">
        <f t="shared" si="95"/>
        <v>0</v>
      </c>
      <c r="G353" s="194">
        <f>SUM(G354:G357)</f>
        <v>0</v>
      </c>
      <c r="H353" s="194">
        <f aca="true" t="shared" si="97" ref="H353:R353">SUM(H354:H357)</f>
        <v>0</v>
      </c>
      <c r="I353" s="194">
        <f t="shared" si="97"/>
        <v>0</v>
      </c>
      <c r="J353" s="194">
        <f t="shared" si="97"/>
        <v>0</v>
      </c>
      <c r="K353" s="194">
        <f t="shared" si="97"/>
        <v>0</v>
      </c>
      <c r="L353" s="194">
        <f t="shared" si="97"/>
        <v>0</v>
      </c>
      <c r="M353" s="194">
        <f t="shared" si="97"/>
        <v>0</v>
      </c>
      <c r="N353" s="194">
        <f t="shared" si="97"/>
        <v>0</v>
      </c>
      <c r="O353" s="194">
        <f t="shared" si="97"/>
        <v>0</v>
      </c>
      <c r="P353" s="194">
        <f t="shared" si="97"/>
        <v>0</v>
      </c>
      <c r="Q353" s="194">
        <f t="shared" si="97"/>
        <v>0</v>
      </c>
      <c r="R353" s="194">
        <f t="shared" si="97"/>
        <v>0</v>
      </c>
    </row>
    <row r="354" spans="1:18" s="210" customFormat="1" ht="15">
      <c r="A354" s="268"/>
      <c r="B354" s="258"/>
      <c r="C354" s="209" t="s">
        <v>6</v>
      </c>
      <c r="D354" s="256"/>
      <c r="E354" s="256"/>
      <c r="F354" s="195">
        <f t="shared" si="95"/>
        <v>0</v>
      </c>
      <c r="G354" s="195">
        <v>0</v>
      </c>
      <c r="H354" s="195">
        <v>0</v>
      </c>
      <c r="I354" s="195">
        <v>0</v>
      </c>
      <c r="J354" s="195">
        <v>0</v>
      </c>
      <c r="K354" s="195">
        <v>0</v>
      </c>
      <c r="L354" s="195">
        <v>0</v>
      </c>
      <c r="M354" s="195">
        <v>0</v>
      </c>
      <c r="N354" s="195">
        <v>0</v>
      </c>
      <c r="O354" s="195">
        <v>0</v>
      </c>
      <c r="P354" s="195">
        <v>0</v>
      </c>
      <c r="Q354" s="195">
        <v>0</v>
      </c>
      <c r="R354" s="195">
        <v>0</v>
      </c>
    </row>
    <row r="355" spans="1:18" s="210" customFormat="1" ht="15">
      <c r="A355" s="268"/>
      <c r="B355" s="258"/>
      <c r="C355" s="209" t="s">
        <v>7</v>
      </c>
      <c r="D355" s="256"/>
      <c r="E355" s="256"/>
      <c r="F355" s="195">
        <f t="shared" si="95"/>
        <v>0</v>
      </c>
      <c r="G355" s="195">
        <v>0</v>
      </c>
      <c r="H355" s="195">
        <v>0</v>
      </c>
      <c r="I355" s="195">
        <v>0</v>
      </c>
      <c r="J355" s="195">
        <v>0</v>
      </c>
      <c r="K355" s="195">
        <v>0</v>
      </c>
      <c r="L355" s="195">
        <v>0</v>
      </c>
      <c r="M355" s="195">
        <v>0</v>
      </c>
      <c r="N355" s="195">
        <v>0</v>
      </c>
      <c r="O355" s="195">
        <v>0</v>
      </c>
      <c r="P355" s="195">
        <v>0</v>
      </c>
      <c r="Q355" s="195">
        <v>0</v>
      </c>
      <c r="R355" s="195">
        <v>0</v>
      </c>
    </row>
    <row r="356" spans="1:18" s="210" customFormat="1" ht="15">
      <c r="A356" s="268"/>
      <c r="B356" s="258"/>
      <c r="C356" s="209" t="s">
        <v>8</v>
      </c>
      <c r="D356" s="256"/>
      <c r="E356" s="256"/>
      <c r="F356" s="195">
        <f t="shared" si="95"/>
        <v>0</v>
      </c>
      <c r="G356" s="195">
        <v>0</v>
      </c>
      <c r="H356" s="195">
        <v>0</v>
      </c>
      <c r="I356" s="195">
        <v>0</v>
      </c>
      <c r="J356" s="195">
        <v>0</v>
      </c>
      <c r="K356" s="195">
        <v>0</v>
      </c>
      <c r="L356" s="195">
        <v>0</v>
      </c>
      <c r="M356" s="195">
        <v>0</v>
      </c>
      <c r="N356" s="195">
        <v>0</v>
      </c>
      <c r="O356" s="195">
        <v>0</v>
      </c>
      <c r="P356" s="195">
        <v>0</v>
      </c>
      <c r="Q356" s="195">
        <v>0</v>
      </c>
      <c r="R356" s="195">
        <v>0</v>
      </c>
    </row>
    <row r="357" spans="1:18" s="210" customFormat="1" ht="15">
      <c r="A357" s="268"/>
      <c r="B357" s="258"/>
      <c r="C357" s="209" t="s">
        <v>187</v>
      </c>
      <c r="D357" s="256"/>
      <c r="E357" s="256"/>
      <c r="F357" s="195">
        <f t="shared" si="95"/>
        <v>0</v>
      </c>
      <c r="G357" s="195">
        <v>0</v>
      </c>
      <c r="H357" s="195">
        <v>0</v>
      </c>
      <c r="I357" s="195">
        <v>0</v>
      </c>
      <c r="J357" s="195">
        <v>0</v>
      </c>
      <c r="K357" s="195">
        <v>0</v>
      </c>
      <c r="L357" s="195">
        <v>0</v>
      </c>
      <c r="M357" s="195">
        <v>0</v>
      </c>
      <c r="N357" s="195">
        <v>0</v>
      </c>
      <c r="O357" s="195">
        <v>0</v>
      </c>
      <c r="P357" s="195">
        <v>0</v>
      </c>
      <c r="Q357" s="195">
        <v>0</v>
      </c>
      <c r="R357" s="195">
        <v>0</v>
      </c>
    </row>
    <row r="358" spans="1:18" s="210" customFormat="1" ht="15">
      <c r="A358" s="268" t="s">
        <v>493</v>
      </c>
      <c r="B358" s="258" t="s">
        <v>486</v>
      </c>
      <c r="C358" s="206" t="s">
        <v>475</v>
      </c>
      <c r="D358" s="256"/>
      <c r="E358" s="256"/>
      <c r="F358" s="194">
        <f t="shared" si="95"/>
        <v>0</v>
      </c>
      <c r="G358" s="194">
        <f>SUM(G359:G362)</f>
        <v>0</v>
      </c>
      <c r="H358" s="194">
        <f aca="true" t="shared" si="98" ref="H358:R358">SUM(H359:H362)</f>
        <v>0</v>
      </c>
      <c r="I358" s="194">
        <f t="shared" si="98"/>
        <v>0</v>
      </c>
      <c r="J358" s="194">
        <f t="shared" si="98"/>
        <v>0</v>
      </c>
      <c r="K358" s="194">
        <f t="shared" si="98"/>
        <v>0</v>
      </c>
      <c r="L358" s="194">
        <f t="shared" si="98"/>
        <v>0</v>
      </c>
      <c r="M358" s="194">
        <f t="shared" si="98"/>
        <v>0</v>
      </c>
      <c r="N358" s="194">
        <f t="shared" si="98"/>
        <v>0</v>
      </c>
      <c r="O358" s="194">
        <f t="shared" si="98"/>
        <v>0</v>
      </c>
      <c r="P358" s="194">
        <f t="shared" si="98"/>
        <v>0</v>
      </c>
      <c r="Q358" s="194">
        <f t="shared" si="98"/>
        <v>0</v>
      </c>
      <c r="R358" s="194">
        <f t="shared" si="98"/>
        <v>0</v>
      </c>
    </row>
    <row r="359" spans="1:18" s="210" customFormat="1" ht="15">
      <c r="A359" s="268"/>
      <c r="B359" s="258"/>
      <c r="C359" s="209" t="s">
        <v>6</v>
      </c>
      <c r="D359" s="256"/>
      <c r="E359" s="256"/>
      <c r="F359" s="195">
        <f t="shared" si="95"/>
        <v>0</v>
      </c>
      <c r="G359" s="195">
        <v>0</v>
      </c>
      <c r="H359" s="195">
        <v>0</v>
      </c>
      <c r="I359" s="195">
        <v>0</v>
      </c>
      <c r="J359" s="195">
        <v>0</v>
      </c>
      <c r="K359" s="195">
        <v>0</v>
      </c>
      <c r="L359" s="195">
        <v>0</v>
      </c>
      <c r="M359" s="195">
        <v>0</v>
      </c>
      <c r="N359" s="195">
        <v>0</v>
      </c>
      <c r="O359" s="195">
        <v>0</v>
      </c>
      <c r="P359" s="195">
        <v>0</v>
      </c>
      <c r="Q359" s="195">
        <v>0</v>
      </c>
      <c r="R359" s="195">
        <v>0</v>
      </c>
    </row>
    <row r="360" spans="1:18" s="210" customFormat="1" ht="15">
      <c r="A360" s="268"/>
      <c r="B360" s="258"/>
      <c r="C360" s="209" t="s">
        <v>7</v>
      </c>
      <c r="D360" s="256"/>
      <c r="E360" s="256"/>
      <c r="F360" s="195">
        <f t="shared" si="95"/>
        <v>0</v>
      </c>
      <c r="G360" s="195">
        <v>0</v>
      </c>
      <c r="H360" s="195">
        <v>0</v>
      </c>
      <c r="I360" s="195">
        <v>0</v>
      </c>
      <c r="J360" s="195">
        <v>0</v>
      </c>
      <c r="K360" s="195">
        <v>0</v>
      </c>
      <c r="L360" s="195">
        <v>0</v>
      </c>
      <c r="M360" s="195">
        <v>0</v>
      </c>
      <c r="N360" s="195">
        <v>0</v>
      </c>
      <c r="O360" s="195">
        <v>0</v>
      </c>
      <c r="P360" s="195">
        <v>0</v>
      </c>
      <c r="Q360" s="195">
        <v>0</v>
      </c>
      <c r="R360" s="195">
        <v>0</v>
      </c>
    </row>
    <row r="361" spans="1:18" s="210" customFormat="1" ht="15">
      <c r="A361" s="268"/>
      <c r="B361" s="258"/>
      <c r="C361" s="209" t="s">
        <v>8</v>
      </c>
      <c r="D361" s="256"/>
      <c r="E361" s="256"/>
      <c r="F361" s="195">
        <f t="shared" si="95"/>
        <v>0</v>
      </c>
      <c r="G361" s="195">
        <v>0</v>
      </c>
      <c r="H361" s="195">
        <v>0</v>
      </c>
      <c r="I361" s="195">
        <v>0</v>
      </c>
      <c r="J361" s="195">
        <v>0</v>
      </c>
      <c r="K361" s="195">
        <v>0</v>
      </c>
      <c r="L361" s="195">
        <v>0</v>
      </c>
      <c r="M361" s="195">
        <v>0</v>
      </c>
      <c r="N361" s="195">
        <v>0</v>
      </c>
      <c r="O361" s="195">
        <v>0</v>
      </c>
      <c r="P361" s="195">
        <v>0</v>
      </c>
      <c r="Q361" s="195">
        <v>0</v>
      </c>
      <c r="R361" s="195">
        <v>0</v>
      </c>
    </row>
    <row r="362" spans="1:18" s="210" customFormat="1" ht="15">
      <c r="A362" s="268"/>
      <c r="B362" s="258"/>
      <c r="C362" s="209" t="s">
        <v>187</v>
      </c>
      <c r="D362" s="256"/>
      <c r="E362" s="256"/>
      <c r="F362" s="195">
        <f t="shared" si="95"/>
        <v>0</v>
      </c>
      <c r="G362" s="195">
        <v>0</v>
      </c>
      <c r="H362" s="195">
        <v>0</v>
      </c>
      <c r="I362" s="195">
        <v>0</v>
      </c>
      <c r="J362" s="195">
        <v>0</v>
      </c>
      <c r="K362" s="195">
        <v>0</v>
      </c>
      <c r="L362" s="195">
        <v>0</v>
      </c>
      <c r="M362" s="195">
        <v>0</v>
      </c>
      <c r="N362" s="195">
        <v>0</v>
      </c>
      <c r="O362" s="195">
        <v>0</v>
      </c>
      <c r="P362" s="195">
        <v>0</v>
      </c>
      <c r="Q362" s="195">
        <v>0</v>
      </c>
      <c r="R362" s="195">
        <v>0</v>
      </c>
    </row>
    <row r="363" spans="1:18" s="210" customFormat="1" ht="15">
      <c r="A363" s="268" t="s">
        <v>494</v>
      </c>
      <c r="B363" s="258" t="s">
        <v>487</v>
      </c>
      <c r="C363" s="206" t="s">
        <v>475</v>
      </c>
      <c r="D363" s="256"/>
      <c r="E363" s="256"/>
      <c r="F363" s="194">
        <f t="shared" si="95"/>
        <v>0</v>
      </c>
      <c r="G363" s="194">
        <f>SUM(G364:G367)</f>
        <v>0</v>
      </c>
      <c r="H363" s="194">
        <f aca="true" t="shared" si="99" ref="H363:R363">SUM(H364:H367)</f>
        <v>0</v>
      </c>
      <c r="I363" s="194">
        <f t="shared" si="99"/>
        <v>0</v>
      </c>
      <c r="J363" s="194">
        <f t="shared" si="99"/>
        <v>0</v>
      </c>
      <c r="K363" s="194">
        <f t="shared" si="99"/>
        <v>0</v>
      </c>
      <c r="L363" s="194">
        <f t="shared" si="99"/>
        <v>0</v>
      </c>
      <c r="M363" s="194">
        <f t="shared" si="99"/>
        <v>0</v>
      </c>
      <c r="N363" s="194">
        <f t="shared" si="99"/>
        <v>0</v>
      </c>
      <c r="O363" s="194">
        <f t="shared" si="99"/>
        <v>0</v>
      </c>
      <c r="P363" s="194">
        <f t="shared" si="99"/>
        <v>0</v>
      </c>
      <c r="Q363" s="194">
        <f t="shared" si="99"/>
        <v>0</v>
      </c>
      <c r="R363" s="194">
        <f t="shared" si="99"/>
        <v>0</v>
      </c>
    </row>
    <row r="364" spans="1:18" s="210" customFormat="1" ht="15">
      <c r="A364" s="268"/>
      <c r="B364" s="258"/>
      <c r="C364" s="209" t="s">
        <v>6</v>
      </c>
      <c r="D364" s="256"/>
      <c r="E364" s="256"/>
      <c r="F364" s="195">
        <f t="shared" si="95"/>
        <v>0</v>
      </c>
      <c r="G364" s="195">
        <v>0</v>
      </c>
      <c r="H364" s="195">
        <v>0</v>
      </c>
      <c r="I364" s="195">
        <v>0</v>
      </c>
      <c r="J364" s="195">
        <v>0</v>
      </c>
      <c r="K364" s="195">
        <v>0</v>
      </c>
      <c r="L364" s="195">
        <v>0</v>
      </c>
      <c r="M364" s="195">
        <v>0</v>
      </c>
      <c r="N364" s="195">
        <v>0</v>
      </c>
      <c r="O364" s="195">
        <v>0</v>
      </c>
      <c r="P364" s="195">
        <v>0</v>
      </c>
      <c r="Q364" s="195">
        <v>0</v>
      </c>
      <c r="R364" s="195">
        <v>0</v>
      </c>
    </row>
    <row r="365" spans="1:18" s="210" customFormat="1" ht="15">
      <c r="A365" s="268"/>
      <c r="B365" s="258"/>
      <c r="C365" s="209" t="s">
        <v>7</v>
      </c>
      <c r="D365" s="256"/>
      <c r="E365" s="256"/>
      <c r="F365" s="195">
        <f t="shared" si="95"/>
        <v>0</v>
      </c>
      <c r="G365" s="195">
        <v>0</v>
      </c>
      <c r="H365" s="195">
        <v>0</v>
      </c>
      <c r="I365" s="195">
        <v>0</v>
      </c>
      <c r="J365" s="195">
        <v>0</v>
      </c>
      <c r="K365" s="195">
        <v>0</v>
      </c>
      <c r="L365" s="195">
        <v>0</v>
      </c>
      <c r="M365" s="195">
        <v>0</v>
      </c>
      <c r="N365" s="195">
        <v>0</v>
      </c>
      <c r="O365" s="195">
        <v>0</v>
      </c>
      <c r="P365" s="195">
        <v>0</v>
      </c>
      <c r="Q365" s="195">
        <v>0</v>
      </c>
      <c r="R365" s="195">
        <v>0</v>
      </c>
    </row>
    <row r="366" spans="1:18" s="210" customFormat="1" ht="15">
      <c r="A366" s="268"/>
      <c r="B366" s="258"/>
      <c r="C366" s="209" t="s">
        <v>8</v>
      </c>
      <c r="D366" s="256"/>
      <c r="E366" s="256"/>
      <c r="F366" s="195">
        <f t="shared" si="95"/>
        <v>0</v>
      </c>
      <c r="G366" s="195">
        <v>0</v>
      </c>
      <c r="H366" s="195">
        <v>0</v>
      </c>
      <c r="I366" s="195">
        <v>0</v>
      </c>
      <c r="J366" s="195">
        <v>0</v>
      </c>
      <c r="K366" s="195">
        <v>0</v>
      </c>
      <c r="L366" s="195">
        <v>0</v>
      </c>
      <c r="M366" s="195">
        <v>0</v>
      </c>
      <c r="N366" s="195">
        <v>0</v>
      </c>
      <c r="O366" s="195">
        <v>0</v>
      </c>
      <c r="P366" s="195">
        <v>0</v>
      </c>
      <c r="Q366" s="195">
        <v>0</v>
      </c>
      <c r="R366" s="195">
        <v>0</v>
      </c>
    </row>
    <row r="367" spans="1:18" s="210" customFormat="1" ht="15">
      <c r="A367" s="268"/>
      <c r="B367" s="258"/>
      <c r="C367" s="209" t="s">
        <v>187</v>
      </c>
      <c r="D367" s="256"/>
      <c r="E367" s="256"/>
      <c r="F367" s="195">
        <f t="shared" si="95"/>
        <v>0</v>
      </c>
      <c r="G367" s="195">
        <v>0</v>
      </c>
      <c r="H367" s="195">
        <v>0</v>
      </c>
      <c r="I367" s="195">
        <v>0</v>
      </c>
      <c r="J367" s="195">
        <v>0</v>
      </c>
      <c r="K367" s="195">
        <v>0</v>
      </c>
      <c r="L367" s="195">
        <v>0</v>
      </c>
      <c r="M367" s="195">
        <v>0</v>
      </c>
      <c r="N367" s="195">
        <v>0</v>
      </c>
      <c r="O367" s="195">
        <v>0</v>
      </c>
      <c r="P367" s="195">
        <v>0</v>
      </c>
      <c r="Q367" s="195">
        <v>0</v>
      </c>
      <c r="R367" s="195">
        <v>0</v>
      </c>
    </row>
    <row r="368" spans="1:18" s="210" customFormat="1" ht="15">
      <c r="A368" s="268" t="s">
        <v>520</v>
      </c>
      <c r="B368" s="258" t="s">
        <v>518</v>
      </c>
      <c r="C368" s="206" t="s">
        <v>475</v>
      </c>
      <c r="D368" s="256"/>
      <c r="E368" s="256"/>
      <c r="F368" s="194">
        <f t="shared" si="95"/>
        <v>0</v>
      </c>
      <c r="G368" s="194">
        <f>SUM(G369:G372)</f>
        <v>0</v>
      </c>
      <c r="H368" s="194">
        <f aca="true" t="shared" si="100" ref="H368:R368">SUM(H369:H372)</f>
        <v>0</v>
      </c>
      <c r="I368" s="194">
        <f t="shared" si="100"/>
        <v>0</v>
      </c>
      <c r="J368" s="194">
        <f t="shared" si="100"/>
        <v>0</v>
      </c>
      <c r="K368" s="194">
        <f t="shared" si="100"/>
        <v>0</v>
      </c>
      <c r="L368" s="194">
        <f t="shared" si="100"/>
        <v>0</v>
      </c>
      <c r="M368" s="194">
        <f t="shared" si="100"/>
        <v>0</v>
      </c>
      <c r="N368" s="194">
        <f t="shared" si="100"/>
        <v>0</v>
      </c>
      <c r="O368" s="194">
        <f t="shared" si="100"/>
        <v>0</v>
      </c>
      <c r="P368" s="194">
        <f t="shared" si="100"/>
        <v>0</v>
      </c>
      <c r="Q368" s="194">
        <f t="shared" si="100"/>
        <v>0</v>
      </c>
      <c r="R368" s="194">
        <f t="shared" si="100"/>
        <v>0</v>
      </c>
    </row>
    <row r="369" spans="1:18" s="210" customFormat="1" ht="15">
      <c r="A369" s="268"/>
      <c r="B369" s="258"/>
      <c r="C369" s="209" t="s">
        <v>6</v>
      </c>
      <c r="D369" s="256"/>
      <c r="E369" s="256"/>
      <c r="F369" s="195">
        <f t="shared" si="95"/>
        <v>0</v>
      </c>
      <c r="G369" s="195">
        <v>0</v>
      </c>
      <c r="H369" s="195">
        <v>0</v>
      </c>
      <c r="I369" s="195">
        <v>0</v>
      </c>
      <c r="J369" s="195">
        <v>0</v>
      </c>
      <c r="K369" s="195">
        <v>0</v>
      </c>
      <c r="L369" s="195">
        <v>0</v>
      </c>
      <c r="M369" s="195">
        <v>0</v>
      </c>
      <c r="N369" s="195">
        <v>0</v>
      </c>
      <c r="O369" s="195">
        <v>0</v>
      </c>
      <c r="P369" s="195">
        <v>0</v>
      </c>
      <c r="Q369" s="195">
        <v>0</v>
      </c>
      <c r="R369" s="195">
        <v>0</v>
      </c>
    </row>
    <row r="370" spans="1:18" s="210" customFormat="1" ht="15">
      <c r="A370" s="268"/>
      <c r="B370" s="258"/>
      <c r="C370" s="209" t="s">
        <v>7</v>
      </c>
      <c r="D370" s="256"/>
      <c r="E370" s="256"/>
      <c r="F370" s="195">
        <f t="shared" si="95"/>
        <v>0</v>
      </c>
      <c r="G370" s="195">
        <v>0</v>
      </c>
      <c r="H370" s="195">
        <v>0</v>
      </c>
      <c r="I370" s="195">
        <v>0</v>
      </c>
      <c r="J370" s="195">
        <v>0</v>
      </c>
      <c r="K370" s="195">
        <v>0</v>
      </c>
      <c r="L370" s="195">
        <v>0</v>
      </c>
      <c r="M370" s="195">
        <v>0</v>
      </c>
      <c r="N370" s="195">
        <v>0</v>
      </c>
      <c r="O370" s="195">
        <v>0</v>
      </c>
      <c r="P370" s="195">
        <v>0</v>
      </c>
      <c r="Q370" s="195">
        <v>0</v>
      </c>
      <c r="R370" s="195">
        <v>0</v>
      </c>
    </row>
    <row r="371" spans="1:18" s="210" customFormat="1" ht="15">
      <c r="A371" s="268"/>
      <c r="B371" s="258"/>
      <c r="C371" s="209" t="s">
        <v>8</v>
      </c>
      <c r="D371" s="256"/>
      <c r="E371" s="256"/>
      <c r="F371" s="195">
        <f t="shared" si="95"/>
        <v>0</v>
      </c>
      <c r="G371" s="195">
        <v>0</v>
      </c>
      <c r="H371" s="195">
        <v>0</v>
      </c>
      <c r="I371" s="195">
        <v>0</v>
      </c>
      <c r="J371" s="195">
        <v>0</v>
      </c>
      <c r="K371" s="195">
        <v>0</v>
      </c>
      <c r="L371" s="195">
        <v>0</v>
      </c>
      <c r="M371" s="195">
        <v>0</v>
      </c>
      <c r="N371" s="195">
        <v>0</v>
      </c>
      <c r="O371" s="195">
        <v>0</v>
      </c>
      <c r="P371" s="195">
        <v>0</v>
      </c>
      <c r="Q371" s="195">
        <v>0</v>
      </c>
      <c r="R371" s="195">
        <v>0</v>
      </c>
    </row>
    <row r="372" spans="1:18" s="210" customFormat="1" ht="15">
      <c r="A372" s="268"/>
      <c r="B372" s="258"/>
      <c r="C372" s="209" t="s">
        <v>187</v>
      </c>
      <c r="D372" s="256"/>
      <c r="E372" s="256"/>
      <c r="F372" s="195">
        <f t="shared" si="95"/>
        <v>0</v>
      </c>
      <c r="G372" s="195">
        <v>0</v>
      </c>
      <c r="H372" s="195">
        <v>0</v>
      </c>
      <c r="I372" s="195">
        <v>0</v>
      </c>
      <c r="J372" s="195">
        <v>0</v>
      </c>
      <c r="K372" s="195">
        <v>0</v>
      </c>
      <c r="L372" s="195">
        <v>0</v>
      </c>
      <c r="M372" s="195">
        <v>0</v>
      </c>
      <c r="N372" s="195">
        <v>0</v>
      </c>
      <c r="O372" s="195">
        <v>0</v>
      </c>
      <c r="P372" s="195">
        <v>0</v>
      </c>
      <c r="Q372" s="195">
        <v>0</v>
      </c>
      <c r="R372" s="195">
        <v>0</v>
      </c>
    </row>
    <row r="373" spans="1:18" s="210" customFormat="1" ht="15">
      <c r="A373" s="268" t="s">
        <v>522</v>
      </c>
      <c r="B373" s="258" t="s">
        <v>519</v>
      </c>
      <c r="C373" s="206" t="s">
        <v>475</v>
      </c>
      <c r="D373" s="256"/>
      <c r="E373" s="256"/>
      <c r="F373" s="194">
        <f t="shared" si="95"/>
        <v>0</v>
      </c>
      <c r="G373" s="194">
        <f>SUM(G374:G377)</f>
        <v>0</v>
      </c>
      <c r="H373" s="194">
        <f aca="true" t="shared" si="101" ref="H373:R373">SUM(H374:H377)</f>
        <v>0</v>
      </c>
      <c r="I373" s="194">
        <f t="shared" si="101"/>
        <v>0</v>
      </c>
      <c r="J373" s="194">
        <f t="shared" si="101"/>
        <v>0</v>
      </c>
      <c r="K373" s="194">
        <f t="shared" si="101"/>
        <v>0</v>
      </c>
      <c r="L373" s="194">
        <f t="shared" si="101"/>
        <v>0</v>
      </c>
      <c r="M373" s="194">
        <f t="shared" si="101"/>
        <v>0</v>
      </c>
      <c r="N373" s="194">
        <f t="shared" si="101"/>
        <v>0</v>
      </c>
      <c r="O373" s="194">
        <f t="shared" si="101"/>
        <v>0</v>
      </c>
      <c r="P373" s="194">
        <f t="shared" si="101"/>
        <v>0</v>
      </c>
      <c r="Q373" s="194">
        <f t="shared" si="101"/>
        <v>0</v>
      </c>
      <c r="R373" s="194">
        <f t="shared" si="101"/>
        <v>0</v>
      </c>
    </row>
    <row r="374" spans="1:18" s="210" customFormat="1" ht="15">
      <c r="A374" s="268"/>
      <c r="B374" s="258"/>
      <c r="C374" s="209" t="s">
        <v>6</v>
      </c>
      <c r="D374" s="256"/>
      <c r="E374" s="256"/>
      <c r="F374" s="195">
        <f t="shared" si="95"/>
        <v>0</v>
      </c>
      <c r="G374" s="195">
        <v>0</v>
      </c>
      <c r="H374" s="195">
        <v>0</v>
      </c>
      <c r="I374" s="195">
        <v>0</v>
      </c>
      <c r="J374" s="195">
        <v>0</v>
      </c>
      <c r="K374" s="195">
        <v>0</v>
      </c>
      <c r="L374" s="195">
        <v>0</v>
      </c>
      <c r="M374" s="195">
        <v>0</v>
      </c>
      <c r="N374" s="195">
        <v>0</v>
      </c>
      <c r="O374" s="195">
        <v>0</v>
      </c>
      <c r="P374" s="195">
        <v>0</v>
      </c>
      <c r="Q374" s="195">
        <v>0</v>
      </c>
      <c r="R374" s="195">
        <v>0</v>
      </c>
    </row>
    <row r="375" spans="1:18" s="210" customFormat="1" ht="15">
      <c r="A375" s="268"/>
      <c r="B375" s="258"/>
      <c r="C375" s="209" t="s">
        <v>7</v>
      </c>
      <c r="D375" s="256"/>
      <c r="E375" s="256"/>
      <c r="F375" s="195">
        <f t="shared" si="95"/>
        <v>0</v>
      </c>
      <c r="G375" s="195">
        <v>0</v>
      </c>
      <c r="H375" s="195">
        <v>0</v>
      </c>
      <c r="I375" s="195">
        <v>0</v>
      </c>
      <c r="J375" s="195">
        <v>0</v>
      </c>
      <c r="K375" s="195">
        <v>0</v>
      </c>
      <c r="L375" s="195">
        <v>0</v>
      </c>
      <c r="M375" s="195">
        <v>0</v>
      </c>
      <c r="N375" s="195">
        <v>0</v>
      </c>
      <c r="O375" s="195">
        <v>0</v>
      </c>
      <c r="P375" s="195">
        <v>0</v>
      </c>
      <c r="Q375" s="195">
        <v>0</v>
      </c>
      <c r="R375" s="195">
        <v>0</v>
      </c>
    </row>
    <row r="376" spans="1:18" s="210" customFormat="1" ht="15">
      <c r="A376" s="268"/>
      <c r="B376" s="258"/>
      <c r="C376" s="209" t="s">
        <v>8</v>
      </c>
      <c r="D376" s="256"/>
      <c r="E376" s="256"/>
      <c r="F376" s="195">
        <f t="shared" si="95"/>
        <v>0</v>
      </c>
      <c r="G376" s="195">
        <v>0</v>
      </c>
      <c r="H376" s="195">
        <v>0</v>
      </c>
      <c r="I376" s="195">
        <v>0</v>
      </c>
      <c r="J376" s="195">
        <v>0</v>
      </c>
      <c r="K376" s="195">
        <v>0</v>
      </c>
      <c r="L376" s="195">
        <v>0</v>
      </c>
      <c r="M376" s="195">
        <v>0</v>
      </c>
      <c r="N376" s="195">
        <v>0</v>
      </c>
      <c r="O376" s="195">
        <v>0</v>
      </c>
      <c r="P376" s="195">
        <v>0</v>
      </c>
      <c r="Q376" s="195">
        <v>0</v>
      </c>
      <c r="R376" s="195">
        <v>0</v>
      </c>
    </row>
    <row r="377" spans="1:18" s="210" customFormat="1" ht="15">
      <c r="A377" s="268"/>
      <c r="B377" s="258"/>
      <c r="C377" s="209" t="s">
        <v>187</v>
      </c>
      <c r="D377" s="256"/>
      <c r="E377" s="256"/>
      <c r="F377" s="195">
        <f t="shared" si="95"/>
        <v>0</v>
      </c>
      <c r="G377" s="195">
        <v>0</v>
      </c>
      <c r="H377" s="195">
        <v>0</v>
      </c>
      <c r="I377" s="195">
        <v>0</v>
      </c>
      <c r="J377" s="195">
        <v>0</v>
      </c>
      <c r="K377" s="195">
        <v>0</v>
      </c>
      <c r="L377" s="195">
        <v>0</v>
      </c>
      <c r="M377" s="195">
        <v>0</v>
      </c>
      <c r="N377" s="195">
        <v>0</v>
      </c>
      <c r="O377" s="195">
        <v>0</v>
      </c>
      <c r="P377" s="195">
        <v>0</v>
      </c>
      <c r="Q377" s="195">
        <v>0</v>
      </c>
      <c r="R377" s="195">
        <v>0</v>
      </c>
    </row>
    <row r="378" spans="1:18" s="210" customFormat="1" ht="15">
      <c r="A378" s="268" t="s">
        <v>524</v>
      </c>
      <c r="B378" s="258" t="s">
        <v>521</v>
      </c>
      <c r="C378" s="206" t="s">
        <v>475</v>
      </c>
      <c r="D378" s="256"/>
      <c r="E378" s="256"/>
      <c r="F378" s="194">
        <f>SUM(G378:R378)</f>
        <v>0</v>
      </c>
      <c r="G378" s="194">
        <f>SUM(G379:G382)</f>
        <v>0</v>
      </c>
      <c r="H378" s="194">
        <f aca="true" t="shared" si="102" ref="H378:R378">SUM(H379:H382)</f>
        <v>0</v>
      </c>
      <c r="I378" s="194">
        <f t="shared" si="102"/>
        <v>0</v>
      </c>
      <c r="J378" s="194">
        <f t="shared" si="102"/>
        <v>0</v>
      </c>
      <c r="K378" s="194">
        <f t="shared" si="102"/>
        <v>0</v>
      </c>
      <c r="L378" s="194">
        <f t="shared" si="102"/>
        <v>0</v>
      </c>
      <c r="M378" s="194">
        <f t="shared" si="102"/>
        <v>0</v>
      </c>
      <c r="N378" s="194">
        <f t="shared" si="102"/>
        <v>0</v>
      </c>
      <c r="O378" s="194">
        <f t="shared" si="102"/>
        <v>0</v>
      </c>
      <c r="P378" s="194">
        <f t="shared" si="102"/>
        <v>0</v>
      </c>
      <c r="Q378" s="194">
        <f t="shared" si="102"/>
        <v>0</v>
      </c>
      <c r="R378" s="194">
        <f t="shared" si="102"/>
        <v>0</v>
      </c>
    </row>
    <row r="379" spans="1:18" s="210" customFormat="1" ht="15">
      <c r="A379" s="268"/>
      <c r="B379" s="258"/>
      <c r="C379" s="209" t="s">
        <v>6</v>
      </c>
      <c r="D379" s="256"/>
      <c r="E379" s="256"/>
      <c r="F379" s="195">
        <f>SUM(G379:R379)</f>
        <v>0</v>
      </c>
      <c r="G379" s="195">
        <v>0</v>
      </c>
      <c r="H379" s="195">
        <v>0</v>
      </c>
      <c r="I379" s="195">
        <v>0</v>
      </c>
      <c r="J379" s="195">
        <v>0</v>
      </c>
      <c r="K379" s="195">
        <v>0</v>
      </c>
      <c r="L379" s="195">
        <v>0</v>
      </c>
      <c r="M379" s="195">
        <v>0</v>
      </c>
      <c r="N379" s="195">
        <v>0</v>
      </c>
      <c r="O379" s="195">
        <v>0</v>
      </c>
      <c r="P379" s="195">
        <v>0</v>
      </c>
      <c r="Q379" s="195">
        <v>0</v>
      </c>
      <c r="R379" s="195">
        <v>0</v>
      </c>
    </row>
    <row r="380" spans="1:18" s="210" customFormat="1" ht="15">
      <c r="A380" s="268"/>
      <c r="B380" s="258"/>
      <c r="C380" s="209" t="s">
        <v>7</v>
      </c>
      <c r="D380" s="256"/>
      <c r="E380" s="256"/>
      <c r="F380" s="195">
        <f>SUM(G380:R380)</f>
        <v>0</v>
      </c>
      <c r="G380" s="195">
        <v>0</v>
      </c>
      <c r="H380" s="195">
        <v>0</v>
      </c>
      <c r="I380" s="195">
        <v>0</v>
      </c>
      <c r="J380" s="195">
        <v>0</v>
      </c>
      <c r="K380" s="195">
        <v>0</v>
      </c>
      <c r="L380" s="195">
        <v>0</v>
      </c>
      <c r="M380" s="195">
        <v>0</v>
      </c>
      <c r="N380" s="195">
        <v>0</v>
      </c>
      <c r="O380" s="195">
        <v>0</v>
      </c>
      <c r="P380" s="195">
        <v>0</v>
      </c>
      <c r="Q380" s="195">
        <v>0</v>
      </c>
      <c r="R380" s="195">
        <v>0</v>
      </c>
    </row>
    <row r="381" spans="1:18" s="210" customFormat="1" ht="15">
      <c r="A381" s="268"/>
      <c r="B381" s="258"/>
      <c r="C381" s="209" t="s">
        <v>8</v>
      </c>
      <c r="D381" s="256"/>
      <c r="E381" s="256"/>
      <c r="F381" s="195">
        <f>SUM(G381:R381)</f>
        <v>0</v>
      </c>
      <c r="G381" s="195">
        <v>0</v>
      </c>
      <c r="H381" s="195">
        <v>0</v>
      </c>
      <c r="I381" s="195">
        <v>0</v>
      </c>
      <c r="J381" s="195">
        <v>0</v>
      </c>
      <c r="K381" s="195">
        <v>0</v>
      </c>
      <c r="L381" s="195">
        <v>0</v>
      </c>
      <c r="M381" s="195">
        <v>0</v>
      </c>
      <c r="N381" s="195">
        <v>0</v>
      </c>
      <c r="O381" s="195">
        <v>0</v>
      </c>
      <c r="P381" s="195">
        <v>0</v>
      </c>
      <c r="Q381" s="195">
        <v>0</v>
      </c>
      <c r="R381" s="195">
        <v>0</v>
      </c>
    </row>
    <row r="382" spans="1:18" s="210" customFormat="1" ht="15">
      <c r="A382" s="268"/>
      <c r="B382" s="258"/>
      <c r="C382" s="209" t="s">
        <v>187</v>
      </c>
      <c r="D382" s="256"/>
      <c r="E382" s="256"/>
      <c r="F382" s="195">
        <f>SUM(G382:R382)</f>
        <v>0</v>
      </c>
      <c r="G382" s="195">
        <v>0</v>
      </c>
      <c r="H382" s="195">
        <v>0</v>
      </c>
      <c r="I382" s="195">
        <v>0</v>
      </c>
      <c r="J382" s="195">
        <v>0</v>
      </c>
      <c r="K382" s="195">
        <v>0</v>
      </c>
      <c r="L382" s="195">
        <v>0</v>
      </c>
      <c r="M382" s="195">
        <v>0</v>
      </c>
      <c r="N382" s="195">
        <v>0</v>
      </c>
      <c r="O382" s="195">
        <v>0</v>
      </c>
      <c r="P382" s="195">
        <v>0</v>
      </c>
      <c r="Q382" s="195">
        <v>0</v>
      </c>
      <c r="R382" s="195">
        <v>0</v>
      </c>
    </row>
    <row r="383" spans="1:18" s="210" customFormat="1" ht="15">
      <c r="A383" s="268" t="s">
        <v>526</v>
      </c>
      <c r="B383" s="258" t="s">
        <v>523</v>
      </c>
      <c r="C383" s="206" t="s">
        <v>475</v>
      </c>
      <c r="D383" s="256"/>
      <c r="E383" s="256"/>
      <c r="F383" s="194">
        <f aca="true" t="shared" si="103" ref="F383:F402">SUM(G383:R383)</f>
        <v>0</v>
      </c>
      <c r="G383" s="194">
        <f>SUM(G384:G387)</f>
        <v>0</v>
      </c>
      <c r="H383" s="194">
        <f aca="true" t="shared" si="104" ref="H383:R383">SUM(H384:H387)</f>
        <v>0</v>
      </c>
      <c r="I383" s="194">
        <f t="shared" si="104"/>
        <v>0</v>
      </c>
      <c r="J383" s="194">
        <f t="shared" si="104"/>
        <v>0</v>
      </c>
      <c r="K383" s="194">
        <f t="shared" si="104"/>
        <v>0</v>
      </c>
      <c r="L383" s="194">
        <f t="shared" si="104"/>
        <v>0</v>
      </c>
      <c r="M383" s="194">
        <f t="shared" si="104"/>
        <v>0</v>
      </c>
      <c r="N383" s="194">
        <f t="shared" si="104"/>
        <v>0</v>
      </c>
      <c r="O383" s="194">
        <f t="shared" si="104"/>
        <v>0</v>
      </c>
      <c r="P383" s="194">
        <f t="shared" si="104"/>
        <v>0</v>
      </c>
      <c r="Q383" s="194">
        <f t="shared" si="104"/>
        <v>0</v>
      </c>
      <c r="R383" s="194">
        <f t="shared" si="104"/>
        <v>0</v>
      </c>
    </row>
    <row r="384" spans="1:18" s="210" customFormat="1" ht="15">
      <c r="A384" s="268"/>
      <c r="B384" s="258"/>
      <c r="C384" s="209" t="s">
        <v>6</v>
      </c>
      <c r="D384" s="256"/>
      <c r="E384" s="256"/>
      <c r="F384" s="195">
        <f t="shared" si="103"/>
        <v>0</v>
      </c>
      <c r="G384" s="195">
        <v>0</v>
      </c>
      <c r="H384" s="195">
        <v>0</v>
      </c>
      <c r="I384" s="195">
        <v>0</v>
      </c>
      <c r="J384" s="195">
        <v>0</v>
      </c>
      <c r="K384" s="195">
        <v>0</v>
      </c>
      <c r="L384" s="195">
        <v>0</v>
      </c>
      <c r="M384" s="195">
        <v>0</v>
      </c>
      <c r="N384" s="195">
        <v>0</v>
      </c>
      <c r="O384" s="195">
        <v>0</v>
      </c>
      <c r="P384" s="195">
        <v>0</v>
      </c>
      <c r="Q384" s="195">
        <v>0</v>
      </c>
      <c r="R384" s="195">
        <v>0</v>
      </c>
    </row>
    <row r="385" spans="1:18" s="210" customFormat="1" ht="15">
      <c r="A385" s="268"/>
      <c r="B385" s="258"/>
      <c r="C385" s="209" t="s">
        <v>7</v>
      </c>
      <c r="D385" s="256"/>
      <c r="E385" s="256"/>
      <c r="F385" s="195">
        <f t="shared" si="103"/>
        <v>0</v>
      </c>
      <c r="G385" s="195">
        <v>0</v>
      </c>
      <c r="H385" s="195">
        <v>0</v>
      </c>
      <c r="I385" s="195">
        <v>0</v>
      </c>
      <c r="J385" s="195">
        <v>0</v>
      </c>
      <c r="K385" s="195">
        <v>0</v>
      </c>
      <c r="L385" s="195">
        <v>0</v>
      </c>
      <c r="M385" s="195">
        <v>0</v>
      </c>
      <c r="N385" s="195">
        <v>0</v>
      </c>
      <c r="O385" s="195">
        <v>0</v>
      </c>
      <c r="P385" s="195">
        <v>0</v>
      </c>
      <c r="Q385" s="195">
        <v>0</v>
      </c>
      <c r="R385" s="195">
        <v>0</v>
      </c>
    </row>
    <row r="386" spans="1:18" s="210" customFormat="1" ht="15">
      <c r="A386" s="268"/>
      <c r="B386" s="258"/>
      <c r="C386" s="209" t="s">
        <v>8</v>
      </c>
      <c r="D386" s="256"/>
      <c r="E386" s="256"/>
      <c r="F386" s="195">
        <f t="shared" si="103"/>
        <v>0</v>
      </c>
      <c r="G386" s="195">
        <v>0</v>
      </c>
      <c r="H386" s="195">
        <v>0</v>
      </c>
      <c r="I386" s="195">
        <v>0</v>
      </c>
      <c r="J386" s="195">
        <v>0</v>
      </c>
      <c r="K386" s="195">
        <v>0</v>
      </c>
      <c r="L386" s="195">
        <v>0</v>
      </c>
      <c r="M386" s="195">
        <v>0</v>
      </c>
      <c r="N386" s="195">
        <v>0</v>
      </c>
      <c r="O386" s="195">
        <v>0</v>
      </c>
      <c r="P386" s="195">
        <v>0</v>
      </c>
      <c r="Q386" s="195">
        <v>0</v>
      </c>
      <c r="R386" s="195">
        <v>0</v>
      </c>
    </row>
    <row r="387" spans="1:18" s="210" customFormat="1" ht="15">
      <c r="A387" s="268"/>
      <c r="B387" s="258"/>
      <c r="C387" s="209" t="s">
        <v>187</v>
      </c>
      <c r="D387" s="256"/>
      <c r="E387" s="256"/>
      <c r="F387" s="195">
        <f t="shared" si="103"/>
        <v>0</v>
      </c>
      <c r="G387" s="195">
        <v>0</v>
      </c>
      <c r="H387" s="195">
        <v>0</v>
      </c>
      <c r="I387" s="195">
        <v>0</v>
      </c>
      <c r="J387" s="195">
        <v>0</v>
      </c>
      <c r="K387" s="195">
        <v>0</v>
      </c>
      <c r="L387" s="195">
        <v>0</v>
      </c>
      <c r="M387" s="195">
        <v>0</v>
      </c>
      <c r="N387" s="195">
        <v>0</v>
      </c>
      <c r="O387" s="195">
        <v>0</v>
      </c>
      <c r="P387" s="195">
        <v>0</v>
      </c>
      <c r="Q387" s="195">
        <v>0</v>
      </c>
      <c r="R387" s="195">
        <v>0</v>
      </c>
    </row>
    <row r="388" spans="1:18" s="210" customFormat="1" ht="15">
      <c r="A388" s="268" t="s">
        <v>528</v>
      </c>
      <c r="B388" s="258" t="s">
        <v>525</v>
      </c>
      <c r="C388" s="206" t="s">
        <v>475</v>
      </c>
      <c r="D388" s="256"/>
      <c r="E388" s="256"/>
      <c r="F388" s="194">
        <f t="shared" si="103"/>
        <v>0</v>
      </c>
      <c r="G388" s="194">
        <f>SUM(G389:G392)</f>
        <v>0</v>
      </c>
      <c r="H388" s="194">
        <f aca="true" t="shared" si="105" ref="H388:R388">SUM(H389:H392)</f>
        <v>0</v>
      </c>
      <c r="I388" s="194">
        <f t="shared" si="105"/>
        <v>0</v>
      </c>
      <c r="J388" s="194">
        <f t="shared" si="105"/>
        <v>0</v>
      </c>
      <c r="K388" s="194">
        <f t="shared" si="105"/>
        <v>0</v>
      </c>
      <c r="L388" s="194">
        <f t="shared" si="105"/>
        <v>0</v>
      </c>
      <c r="M388" s="194">
        <f t="shared" si="105"/>
        <v>0</v>
      </c>
      <c r="N388" s="194">
        <f t="shared" si="105"/>
        <v>0</v>
      </c>
      <c r="O388" s="194">
        <f t="shared" si="105"/>
        <v>0</v>
      </c>
      <c r="P388" s="194">
        <f t="shared" si="105"/>
        <v>0</v>
      </c>
      <c r="Q388" s="194">
        <f t="shared" si="105"/>
        <v>0</v>
      </c>
      <c r="R388" s="194">
        <f t="shared" si="105"/>
        <v>0</v>
      </c>
    </row>
    <row r="389" spans="1:18" s="210" customFormat="1" ht="15">
      <c r="A389" s="268"/>
      <c r="B389" s="258"/>
      <c r="C389" s="209" t="s">
        <v>6</v>
      </c>
      <c r="D389" s="256"/>
      <c r="E389" s="256"/>
      <c r="F389" s="195">
        <f t="shared" si="103"/>
        <v>0</v>
      </c>
      <c r="G389" s="195">
        <v>0</v>
      </c>
      <c r="H389" s="195">
        <v>0</v>
      </c>
      <c r="I389" s="195">
        <v>0</v>
      </c>
      <c r="J389" s="195">
        <v>0</v>
      </c>
      <c r="K389" s="195">
        <v>0</v>
      </c>
      <c r="L389" s="195">
        <v>0</v>
      </c>
      <c r="M389" s="195">
        <v>0</v>
      </c>
      <c r="N389" s="195">
        <v>0</v>
      </c>
      <c r="O389" s="195">
        <v>0</v>
      </c>
      <c r="P389" s="195">
        <v>0</v>
      </c>
      <c r="Q389" s="195">
        <v>0</v>
      </c>
      <c r="R389" s="195">
        <v>0</v>
      </c>
    </row>
    <row r="390" spans="1:18" s="210" customFormat="1" ht="15">
      <c r="A390" s="268"/>
      <c r="B390" s="258"/>
      <c r="C390" s="209" t="s">
        <v>7</v>
      </c>
      <c r="D390" s="256"/>
      <c r="E390" s="256"/>
      <c r="F390" s="195">
        <f t="shared" si="103"/>
        <v>0</v>
      </c>
      <c r="G390" s="195">
        <v>0</v>
      </c>
      <c r="H390" s="195">
        <v>0</v>
      </c>
      <c r="I390" s="195">
        <v>0</v>
      </c>
      <c r="J390" s="195">
        <v>0</v>
      </c>
      <c r="K390" s="195">
        <v>0</v>
      </c>
      <c r="L390" s="195">
        <v>0</v>
      </c>
      <c r="M390" s="195">
        <v>0</v>
      </c>
      <c r="N390" s="195">
        <v>0</v>
      </c>
      <c r="O390" s="195">
        <v>0</v>
      </c>
      <c r="P390" s="195">
        <v>0</v>
      </c>
      <c r="Q390" s="195">
        <v>0</v>
      </c>
      <c r="R390" s="195">
        <v>0</v>
      </c>
    </row>
    <row r="391" spans="1:18" s="210" customFormat="1" ht="15">
      <c r="A391" s="268"/>
      <c r="B391" s="258"/>
      <c r="C391" s="209" t="s">
        <v>8</v>
      </c>
      <c r="D391" s="256"/>
      <c r="E391" s="256"/>
      <c r="F391" s="195">
        <f t="shared" si="103"/>
        <v>0</v>
      </c>
      <c r="G391" s="195">
        <v>0</v>
      </c>
      <c r="H391" s="195">
        <v>0</v>
      </c>
      <c r="I391" s="195">
        <v>0</v>
      </c>
      <c r="J391" s="195">
        <v>0</v>
      </c>
      <c r="K391" s="195">
        <v>0</v>
      </c>
      <c r="L391" s="195">
        <v>0</v>
      </c>
      <c r="M391" s="195">
        <v>0</v>
      </c>
      <c r="N391" s="195">
        <v>0</v>
      </c>
      <c r="O391" s="195">
        <v>0</v>
      </c>
      <c r="P391" s="195">
        <v>0</v>
      </c>
      <c r="Q391" s="195">
        <v>0</v>
      </c>
      <c r="R391" s="195">
        <v>0</v>
      </c>
    </row>
    <row r="392" spans="1:18" s="210" customFormat="1" ht="15">
      <c r="A392" s="268"/>
      <c r="B392" s="258"/>
      <c r="C392" s="209" t="s">
        <v>187</v>
      </c>
      <c r="D392" s="256"/>
      <c r="E392" s="256"/>
      <c r="F392" s="195">
        <f t="shared" si="103"/>
        <v>0</v>
      </c>
      <c r="G392" s="195">
        <v>0</v>
      </c>
      <c r="H392" s="195">
        <v>0</v>
      </c>
      <c r="I392" s="195">
        <v>0</v>
      </c>
      <c r="J392" s="195">
        <v>0</v>
      </c>
      <c r="K392" s="195">
        <v>0</v>
      </c>
      <c r="L392" s="195">
        <v>0</v>
      </c>
      <c r="M392" s="195">
        <v>0</v>
      </c>
      <c r="N392" s="195">
        <v>0</v>
      </c>
      <c r="O392" s="195">
        <v>0</v>
      </c>
      <c r="P392" s="195">
        <v>0</v>
      </c>
      <c r="Q392" s="195">
        <v>0</v>
      </c>
      <c r="R392" s="195">
        <v>0</v>
      </c>
    </row>
    <row r="393" spans="1:18" s="210" customFormat="1" ht="15">
      <c r="A393" s="268" t="s">
        <v>540</v>
      </c>
      <c r="B393" s="258" t="s">
        <v>527</v>
      </c>
      <c r="C393" s="206" t="s">
        <v>475</v>
      </c>
      <c r="D393" s="256"/>
      <c r="E393" s="256"/>
      <c r="F393" s="194">
        <f t="shared" si="103"/>
        <v>0</v>
      </c>
      <c r="G393" s="194">
        <f>SUM(G394:G397)</f>
        <v>0</v>
      </c>
      <c r="H393" s="194">
        <f aca="true" t="shared" si="106" ref="H393:R393">SUM(H394:H397)</f>
        <v>0</v>
      </c>
      <c r="I393" s="194">
        <f t="shared" si="106"/>
        <v>0</v>
      </c>
      <c r="J393" s="194">
        <f t="shared" si="106"/>
        <v>0</v>
      </c>
      <c r="K393" s="194">
        <f t="shared" si="106"/>
        <v>0</v>
      </c>
      <c r="L393" s="194">
        <f t="shared" si="106"/>
        <v>0</v>
      </c>
      <c r="M393" s="194">
        <f t="shared" si="106"/>
        <v>0</v>
      </c>
      <c r="N393" s="194">
        <f t="shared" si="106"/>
        <v>0</v>
      </c>
      <c r="O393" s="194">
        <f t="shared" si="106"/>
        <v>0</v>
      </c>
      <c r="P393" s="194">
        <f t="shared" si="106"/>
        <v>0</v>
      </c>
      <c r="Q393" s="194">
        <f t="shared" si="106"/>
        <v>0</v>
      </c>
      <c r="R393" s="194">
        <f t="shared" si="106"/>
        <v>0</v>
      </c>
    </row>
    <row r="394" spans="1:18" s="210" customFormat="1" ht="15">
      <c r="A394" s="268"/>
      <c r="B394" s="258"/>
      <c r="C394" s="209" t="s">
        <v>6</v>
      </c>
      <c r="D394" s="256"/>
      <c r="E394" s="256"/>
      <c r="F394" s="195">
        <f t="shared" si="103"/>
        <v>0</v>
      </c>
      <c r="G394" s="195">
        <v>0</v>
      </c>
      <c r="H394" s="195">
        <v>0</v>
      </c>
      <c r="I394" s="195">
        <v>0</v>
      </c>
      <c r="J394" s="195">
        <v>0</v>
      </c>
      <c r="K394" s="195">
        <v>0</v>
      </c>
      <c r="L394" s="195">
        <v>0</v>
      </c>
      <c r="M394" s="195">
        <v>0</v>
      </c>
      <c r="N394" s="195">
        <v>0</v>
      </c>
      <c r="O394" s="195">
        <v>0</v>
      </c>
      <c r="P394" s="195">
        <v>0</v>
      </c>
      <c r="Q394" s="195">
        <v>0</v>
      </c>
      <c r="R394" s="195">
        <v>0</v>
      </c>
    </row>
    <row r="395" spans="1:18" s="210" customFormat="1" ht="15">
      <c r="A395" s="268"/>
      <c r="B395" s="258"/>
      <c r="C395" s="209" t="s">
        <v>7</v>
      </c>
      <c r="D395" s="256"/>
      <c r="E395" s="256"/>
      <c r="F395" s="195">
        <f t="shared" si="103"/>
        <v>0</v>
      </c>
      <c r="G395" s="195">
        <v>0</v>
      </c>
      <c r="H395" s="195">
        <v>0</v>
      </c>
      <c r="I395" s="195">
        <v>0</v>
      </c>
      <c r="J395" s="195">
        <v>0</v>
      </c>
      <c r="K395" s="195">
        <v>0</v>
      </c>
      <c r="L395" s="195">
        <v>0</v>
      </c>
      <c r="M395" s="195">
        <v>0</v>
      </c>
      <c r="N395" s="195">
        <v>0</v>
      </c>
      <c r="O395" s="195">
        <v>0</v>
      </c>
      <c r="P395" s="195">
        <v>0</v>
      </c>
      <c r="Q395" s="195">
        <v>0</v>
      </c>
      <c r="R395" s="195">
        <v>0</v>
      </c>
    </row>
    <row r="396" spans="1:18" s="210" customFormat="1" ht="15">
      <c r="A396" s="268"/>
      <c r="B396" s="258"/>
      <c r="C396" s="209" t="s">
        <v>8</v>
      </c>
      <c r="D396" s="256"/>
      <c r="E396" s="256"/>
      <c r="F396" s="195">
        <f t="shared" si="103"/>
        <v>0</v>
      </c>
      <c r="G396" s="195">
        <v>0</v>
      </c>
      <c r="H396" s="195">
        <v>0</v>
      </c>
      <c r="I396" s="195">
        <v>0</v>
      </c>
      <c r="J396" s="195">
        <v>0</v>
      </c>
      <c r="K396" s="195">
        <v>0</v>
      </c>
      <c r="L396" s="195">
        <v>0</v>
      </c>
      <c r="M396" s="195">
        <v>0</v>
      </c>
      <c r="N396" s="195">
        <v>0</v>
      </c>
      <c r="O396" s="195">
        <v>0</v>
      </c>
      <c r="P396" s="195">
        <v>0</v>
      </c>
      <c r="Q396" s="195">
        <v>0</v>
      </c>
      <c r="R396" s="195">
        <v>0</v>
      </c>
    </row>
    <row r="397" spans="1:18" s="210" customFormat="1" ht="15">
      <c r="A397" s="268"/>
      <c r="B397" s="258"/>
      <c r="C397" s="209" t="s">
        <v>187</v>
      </c>
      <c r="D397" s="256"/>
      <c r="E397" s="256"/>
      <c r="F397" s="195">
        <f t="shared" si="103"/>
        <v>0</v>
      </c>
      <c r="G397" s="195">
        <v>0</v>
      </c>
      <c r="H397" s="195">
        <v>0</v>
      </c>
      <c r="I397" s="195">
        <v>0</v>
      </c>
      <c r="J397" s="195">
        <v>0</v>
      </c>
      <c r="K397" s="195">
        <v>0</v>
      </c>
      <c r="L397" s="195">
        <v>0</v>
      </c>
      <c r="M397" s="195">
        <v>0</v>
      </c>
      <c r="N397" s="195">
        <v>0</v>
      </c>
      <c r="O397" s="195">
        <v>0</v>
      </c>
      <c r="P397" s="195">
        <v>0</v>
      </c>
      <c r="Q397" s="195">
        <v>0</v>
      </c>
      <c r="R397" s="195">
        <v>0</v>
      </c>
    </row>
    <row r="398" spans="1:18" s="210" customFormat="1" ht="15">
      <c r="A398" s="269" t="s">
        <v>541</v>
      </c>
      <c r="B398" s="258" t="s">
        <v>529</v>
      </c>
      <c r="C398" s="206" t="s">
        <v>475</v>
      </c>
      <c r="D398" s="256"/>
      <c r="E398" s="256"/>
      <c r="F398" s="194">
        <f t="shared" si="103"/>
        <v>0</v>
      </c>
      <c r="G398" s="194">
        <f>SUM(G399:G402)</f>
        <v>0</v>
      </c>
      <c r="H398" s="194">
        <f aca="true" t="shared" si="107" ref="H398:R398">SUM(H399:H402)</f>
        <v>0</v>
      </c>
      <c r="I398" s="194">
        <f t="shared" si="107"/>
        <v>0</v>
      </c>
      <c r="J398" s="194">
        <f t="shared" si="107"/>
        <v>0</v>
      </c>
      <c r="K398" s="194">
        <f t="shared" si="107"/>
        <v>0</v>
      </c>
      <c r="L398" s="194">
        <f t="shared" si="107"/>
        <v>0</v>
      </c>
      <c r="M398" s="194">
        <f t="shared" si="107"/>
        <v>0</v>
      </c>
      <c r="N398" s="194">
        <f t="shared" si="107"/>
        <v>0</v>
      </c>
      <c r="O398" s="194">
        <f t="shared" si="107"/>
        <v>0</v>
      </c>
      <c r="P398" s="194">
        <f t="shared" si="107"/>
        <v>0</v>
      </c>
      <c r="Q398" s="194">
        <f t="shared" si="107"/>
        <v>0</v>
      </c>
      <c r="R398" s="194">
        <f t="shared" si="107"/>
        <v>0</v>
      </c>
    </row>
    <row r="399" spans="1:18" s="210" customFormat="1" ht="15">
      <c r="A399" s="268"/>
      <c r="B399" s="258"/>
      <c r="C399" s="209" t="s">
        <v>6</v>
      </c>
      <c r="D399" s="256"/>
      <c r="E399" s="256"/>
      <c r="F399" s="195">
        <f t="shared" si="103"/>
        <v>0</v>
      </c>
      <c r="G399" s="195">
        <v>0</v>
      </c>
      <c r="H399" s="195">
        <v>0</v>
      </c>
      <c r="I399" s="195">
        <v>0</v>
      </c>
      <c r="J399" s="195">
        <v>0</v>
      </c>
      <c r="K399" s="195">
        <v>0</v>
      </c>
      <c r="L399" s="195">
        <v>0</v>
      </c>
      <c r="M399" s="195">
        <v>0</v>
      </c>
      <c r="N399" s="195">
        <v>0</v>
      </c>
      <c r="O399" s="195">
        <v>0</v>
      </c>
      <c r="P399" s="195">
        <v>0</v>
      </c>
      <c r="Q399" s="195">
        <v>0</v>
      </c>
      <c r="R399" s="195">
        <v>0</v>
      </c>
    </row>
    <row r="400" spans="1:18" s="210" customFormat="1" ht="15">
      <c r="A400" s="268"/>
      <c r="B400" s="258"/>
      <c r="C400" s="209" t="s">
        <v>7</v>
      </c>
      <c r="D400" s="256"/>
      <c r="E400" s="256"/>
      <c r="F400" s="195">
        <f t="shared" si="103"/>
        <v>0</v>
      </c>
      <c r="G400" s="195">
        <v>0</v>
      </c>
      <c r="H400" s="195">
        <v>0</v>
      </c>
      <c r="I400" s="195">
        <v>0</v>
      </c>
      <c r="J400" s="195">
        <v>0</v>
      </c>
      <c r="K400" s="195">
        <v>0</v>
      </c>
      <c r="L400" s="195">
        <v>0</v>
      </c>
      <c r="M400" s="195">
        <v>0</v>
      </c>
      <c r="N400" s="195">
        <v>0</v>
      </c>
      <c r="O400" s="195">
        <v>0</v>
      </c>
      <c r="P400" s="195">
        <v>0</v>
      </c>
      <c r="Q400" s="195">
        <v>0</v>
      </c>
      <c r="R400" s="195">
        <v>0</v>
      </c>
    </row>
    <row r="401" spans="1:18" s="210" customFormat="1" ht="15">
      <c r="A401" s="268"/>
      <c r="B401" s="258"/>
      <c r="C401" s="209" t="s">
        <v>8</v>
      </c>
      <c r="D401" s="256"/>
      <c r="E401" s="256"/>
      <c r="F401" s="195">
        <f t="shared" si="103"/>
        <v>0</v>
      </c>
      <c r="G401" s="195">
        <v>0</v>
      </c>
      <c r="H401" s="195">
        <v>0</v>
      </c>
      <c r="I401" s="195">
        <v>0</v>
      </c>
      <c r="J401" s="195">
        <v>0</v>
      </c>
      <c r="K401" s="195">
        <v>0</v>
      </c>
      <c r="L401" s="195">
        <v>0</v>
      </c>
      <c r="M401" s="195">
        <v>0</v>
      </c>
      <c r="N401" s="195">
        <v>0</v>
      </c>
      <c r="O401" s="195">
        <v>0</v>
      </c>
      <c r="P401" s="195">
        <v>0</v>
      </c>
      <c r="Q401" s="195">
        <v>0</v>
      </c>
      <c r="R401" s="195">
        <v>0</v>
      </c>
    </row>
    <row r="402" spans="1:18" s="210" customFormat="1" ht="15">
      <c r="A402" s="268"/>
      <c r="B402" s="258"/>
      <c r="C402" s="209" t="s">
        <v>187</v>
      </c>
      <c r="D402" s="256"/>
      <c r="E402" s="256"/>
      <c r="F402" s="195">
        <f t="shared" si="103"/>
        <v>0</v>
      </c>
      <c r="G402" s="195">
        <v>0</v>
      </c>
      <c r="H402" s="195">
        <v>0</v>
      </c>
      <c r="I402" s="195">
        <v>0</v>
      </c>
      <c r="J402" s="195">
        <v>0</v>
      </c>
      <c r="K402" s="195">
        <v>0</v>
      </c>
      <c r="L402" s="195">
        <v>0</v>
      </c>
      <c r="M402" s="195">
        <v>0</v>
      </c>
      <c r="N402" s="195">
        <v>0</v>
      </c>
      <c r="O402" s="195">
        <v>0</v>
      </c>
      <c r="P402" s="195">
        <v>0</v>
      </c>
      <c r="Q402" s="195">
        <v>0</v>
      </c>
      <c r="R402" s="195">
        <v>0</v>
      </c>
    </row>
    <row r="403" spans="1:18" s="208" customFormat="1" ht="28.5" customHeight="1">
      <c r="A403" s="270" t="s">
        <v>64</v>
      </c>
      <c r="B403" s="262" t="s">
        <v>460</v>
      </c>
      <c r="C403" s="206" t="s">
        <v>475</v>
      </c>
      <c r="D403" s="256"/>
      <c r="E403" s="256"/>
      <c r="F403" s="194">
        <f t="shared" si="88"/>
        <v>1927066.84663</v>
      </c>
      <c r="G403" s="194">
        <f>SUM(G404:G407)</f>
        <v>374829.02496</v>
      </c>
      <c r="H403" s="194">
        <f aca="true" t="shared" si="108" ref="H403:R403">SUM(H404:H407)</f>
        <v>342738.10464</v>
      </c>
      <c r="I403" s="194">
        <f t="shared" si="108"/>
        <v>258251.27603</v>
      </c>
      <c r="J403" s="194">
        <f t="shared" si="108"/>
        <v>18152.64</v>
      </c>
      <c r="K403" s="194">
        <f t="shared" si="108"/>
        <v>0</v>
      </c>
      <c r="L403" s="194">
        <f t="shared" si="108"/>
        <v>0</v>
      </c>
      <c r="M403" s="194">
        <f t="shared" si="108"/>
        <v>447271.649</v>
      </c>
      <c r="N403" s="194">
        <f t="shared" si="108"/>
        <v>237446.858</v>
      </c>
      <c r="O403" s="194">
        <f t="shared" si="108"/>
        <v>248377.294</v>
      </c>
      <c r="P403" s="194">
        <f t="shared" si="108"/>
        <v>0</v>
      </c>
      <c r="Q403" s="194">
        <f t="shared" si="108"/>
        <v>0</v>
      </c>
      <c r="R403" s="194">
        <f t="shared" si="108"/>
        <v>0</v>
      </c>
    </row>
    <row r="404" spans="1:18" s="208" customFormat="1" ht="14.25">
      <c r="A404" s="261"/>
      <c r="B404" s="262"/>
      <c r="C404" s="206" t="s">
        <v>6</v>
      </c>
      <c r="D404" s="256"/>
      <c r="E404" s="256"/>
      <c r="F404" s="194">
        <f t="shared" si="88"/>
        <v>120166.7</v>
      </c>
      <c r="G404" s="194">
        <f>G409+G414+G419+G424+G429+G434+G439+G444+G449+G454+G459+G464+G469+G474+G479+G484+G489+G494+G499+G504+G509</f>
        <v>0</v>
      </c>
      <c r="H404" s="194">
        <f aca="true" t="shared" si="109" ref="H404:R404">H409+H414+H419+H424+H429+H434+H439+H444+H449+H454+H459+H464+H469+H474+H479+H484+H489+H494+H499+H504+H509</f>
        <v>120166.7</v>
      </c>
      <c r="I404" s="194">
        <f t="shared" si="109"/>
        <v>0</v>
      </c>
      <c r="J404" s="194">
        <f t="shared" si="109"/>
        <v>0</v>
      </c>
      <c r="K404" s="194">
        <f t="shared" si="109"/>
        <v>0</v>
      </c>
      <c r="L404" s="194">
        <f t="shared" si="109"/>
        <v>0</v>
      </c>
      <c r="M404" s="194">
        <f t="shared" si="109"/>
        <v>0</v>
      </c>
      <c r="N404" s="194">
        <f t="shared" si="109"/>
        <v>0</v>
      </c>
      <c r="O404" s="194">
        <f t="shared" si="109"/>
        <v>0</v>
      </c>
      <c r="P404" s="194">
        <f t="shared" si="109"/>
        <v>0</v>
      </c>
      <c r="Q404" s="194">
        <f t="shared" si="109"/>
        <v>0</v>
      </c>
      <c r="R404" s="194">
        <f t="shared" si="109"/>
        <v>0</v>
      </c>
    </row>
    <row r="405" spans="1:18" s="208" customFormat="1" ht="14.25">
      <c r="A405" s="261"/>
      <c r="B405" s="262"/>
      <c r="C405" s="206" t="s">
        <v>7</v>
      </c>
      <c r="D405" s="256"/>
      <c r="E405" s="256"/>
      <c r="F405" s="194">
        <f t="shared" si="88"/>
        <v>1618931.49718</v>
      </c>
      <c r="G405" s="194">
        <f aca="true" t="shared" si="110" ref="G405:R407">G410+G415+G420+G425+G430+G435+G440+G445+G450+G455+G460+G465+G470+G475+G480+G485+G490+G495+G500+G505+G510</f>
        <v>340753.65905</v>
      </c>
      <c r="H405" s="194">
        <f t="shared" si="110"/>
        <v>178725.18044</v>
      </c>
      <c r="I405" s="194">
        <f t="shared" si="110"/>
        <v>234681.34769</v>
      </c>
      <c r="J405" s="194">
        <f t="shared" si="110"/>
        <v>16502.4</v>
      </c>
      <c r="K405" s="194">
        <f t="shared" si="110"/>
        <v>0</v>
      </c>
      <c r="L405" s="194">
        <f t="shared" si="110"/>
        <v>0</v>
      </c>
      <c r="M405" s="194">
        <f t="shared" si="110"/>
        <v>406610.59</v>
      </c>
      <c r="N405" s="194">
        <f t="shared" si="110"/>
        <v>215860.78</v>
      </c>
      <c r="O405" s="194">
        <f t="shared" si="110"/>
        <v>225797.54</v>
      </c>
      <c r="P405" s="194">
        <f t="shared" si="110"/>
        <v>0</v>
      </c>
      <c r="Q405" s="194">
        <f t="shared" si="110"/>
        <v>0</v>
      </c>
      <c r="R405" s="194">
        <f t="shared" si="110"/>
        <v>0</v>
      </c>
    </row>
    <row r="406" spans="1:18" s="208" customFormat="1" ht="14.25">
      <c r="A406" s="261"/>
      <c r="B406" s="262"/>
      <c r="C406" s="206" t="s">
        <v>8</v>
      </c>
      <c r="D406" s="256"/>
      <c r="E406" s="256"/>
      <c r="F406" s="194">
        <f t="shared" si="88"/>
        <v>187968.64945</v>
      </c>
      <c r="G406" s="194">
        <f t="shared" si="110"/>
        <v>34075.36591</v>
      </c>
      <c r="H406" s="194">
        <f t="shared" si="110"/>
        <v>43846.2242</v>
      </c>
      <c r="I406" s="194">
        <f t="shared" si="110"/>
        <v>23569.92834</v>
      </c>
      <c r="J406" s="194">
        <f t="shared" si="110"/>
        <v>1650.24</v>
      </c>
      <c r="K406" s="194">
        <f t="shared" si="110"/>
        <v>0</v>
      </c>
      <c r="L406" s="194">
        <f t="shared" si="110"/>
        <v>0</v>
      </c>
      <c r="M406" s="194">
        <f t="shared" si="110"/>
        <v>40661.059</v>
      </c>
      <c r="N406" s="194">
        <f t="shared" si="110"/>
        <v>21586.078</v>
      </c>
      <c r="O406" s="194">
        <f t="shared" si="110"/>
        <v>22579.754</v>
      </c>
      <c r="P406" s="194">
        <f t="shared" si="110"/>
        <v>0</v>
      </c>
      <c r="Q406" s="194">
        <f t="shared" si="110"/>
        <v>0</v>
      </c>
      <c r="R406" s="194">
        <f t="shared" si="110"/>
        <v>0</v>
      </c>
    </row>
    <row r="407" spans="1:18" s="208" customFormat="1" ht="14.25">
      <c r="A407" s="261"/>
      <c r="B407" s="262"/>
      <c r="C407" s="206" t="s">
        <v>187</v>
      </c>
      <c r="D407" s="256"/>
      <c r="E407" s="256"/>
      <c r="F407" s="194">
        <f t="shared" si="88"/>
        <v>0</v>
      </c>
      <c r="G407" s="194">
        <f t="shared" si="110"/>
        <v>0</v>
      </c>
      <c r="H407" s="194">
        <f t="shared" si="110"/>
        <v>0</v>
      </c>
      <c r="I407" s="194">
        <f t="shared" si="110"/>
        <v>0</v>
      </c>
      <c r="J407" s="194">
        <f t="shared" si="110"/>
        <v>0</v>
      </c>
      <c r="K407" s="194">
        <f t="shared" si="110"/>
        <v>0</v>
      </c>
      <c r="L407" s="194">
        <f t="shared" si="110"/>
        <v>0</v>
      </c>
      <c r="M407" s="194">
        <f t="shared" si="110"/>
        <v>0</v>
      </c>
      <c r="N407" s="194">
        <f t="shared" si="110"/>
        <v>0</v>
      </c>
      <c r="O407" s="194">
        <f t="shared" si="110"/>
        <v>0</v>
      </c>
      <c r="P407" s="194">
        <f t="shared" si="110"/>
        <v>0</v>
      </c>
      <c r="Q407" s="194">
        <f t="shared" si="110"/>
        <v>0</v>
      </c>
      <c r="R407" s="194">
        <f t="shared" si="110"/>
        <v>0</v>
      </c>
    </row>
    <row r="408" spans="1:18" s="207" customFormat="1" ht="15">
      <c r="A408" s="268" t="s">
        <v>70</v>
      </c>
      <c r="B408" s="258" t="s">
        <v>197</v>
      </c>
      <c r="C408" s="206" t="s">
        <v>475</v>
      </c>
      <c r="D408" s="256"/>
      <c r="E408" s="256"/>
      <c r="F408" s="194">
        <f t="shared" si="88"/>
        <v>52749.25018</v>
      </c>
      <c r="G408" s="194">
        <f>SUM(G409:G412)</f>
        <v>19459.66747</v>
      </c>
      <c r="H408" s="194">
        <f>SUM(H409:H412)</f>
        <v>33289.58271</v>
      </c>
      <c r="I408" s="194">
        <f aca="true" t="shared" si="111" ref="I408:R408">SUM(I409:I412)</f>
        <v>0</v>
      </c>
      <c r="J408" s="194">
        <f t="shared" si="111"/>
        <v>0</v>
      </c>
      <c r="K408" s="194">
        <f t="shared" si="111"/>
        <v>0</v>
      </c>
      <c r="L408" s="194">
        <f t="shared" si="111"/>
        <v>0</v>
      </c>
      <c r="M408" s="194">
        <f t="shared" si="111"/>
        <v>0</v>
      </c>
      <c r="N408" s="194">
        <f t="shared" si="111"/>
        <v>0</v>
      </c>
      <c r="O408" s="194">
        <f t="shared" si="111"/>
        <v>0</v>
      </c>
      <c r="P408" s="194">
        <f t="shared" si="111"/>
        <v>0</v>
      </c>
      <c r="Q408" s="194">
        <f t="shared" si="111"/>
        <v>0</v>
      </c>
      <c r="R408" s="194">
        <f t="shared" si="111"/>
        <v>0</v>
      </c>
    </row>
    <row r="409" spans="1:18" s="210" customFormat="1" ht="15">
      <c r="A409" s="268"/>
      <c r="B409" s="258"/>
      <c r="C409" s="209" t="s">
        <v>6</v>
      </c>
      <c r="D409" s="256"/>
      <c r="E409" s="256"/>
      <c r="F409" s="195">
        <f t="shared" si="88"/>
        <v>0</v>
      </c>
      <c r="G409" s="195">
        <v>0</v>
      </c>
      <c r="H409" s="195">
        <v>0</v>
      </c>
      <c r="I409" s="195">
        <v>0</v>
      </c>
      <c r="J409" s="195">
        <v>0</v>
      </c>
      <c r="K409" s="195">
        <v>0</v>
      </c>
      <c r="L409" s="195">
        <v>0</v>
      </c>
      <c r="M409" s="195">
        <v>0</v>
      </c>
      <c r="N409" s="195">
        <v>0</v>
      </c>
      <c r="O409" s="195">
        <v>0</v>
      </c>
      <c r="P409" s="195">
        <v>0</v>
      </c>
      <c r="Q409" s="195">
        <v>0</v>
      </c>
      <c r="R409" s="195">
        <v>0</v>
      </c>
    </row>
    <row r="410" spans="1:18" s="210" customFormat="1" ht="15">
      <c r="A410" s="268"/>
      <c r="B410" s="258"/>
      <c r="C410" s="209" t="s">
        <v>7</v>
      </c>
      <c r="D410" s="256"/>
      <c r="E410" s="256"/>
      <c r="F410" s="195">
        <f t="shared" si="88"/>
        <v>49142.9495</v>
      </c>
      <c r="G410" s="195">
        <v>17690.60679</v>
      </c>
      <c r="H410" s="195">
        <v>31452.34271</v>
      </c>
      <c r="I410" s="195">
        <v>0</v>
      </c>
      <c r="J410" s="195">
        <v>0</v>
      </c>
      <c r="K410" s="195">
        <v>0</v>
      </c>
      <c r="L410" s="195">
        <v>0</v>
      </c>
      <c r="M410" s="195">
        <v>0</v>
      </c>
      <c r="N410" s="195">
        <v>0</v>
      </c>
      <c r="O410" s="195">
        <v>0</v>
      </c>
      <c r="P410" s="195">
        <v>0</v>
      </c>
      <c r="Q410" s="195">
        <v>0</v>
      </c>
      <c r="R410" s="195">
        <v>0</v>
      </c>
    </row>
    <row r="411" spans="1:18" s="210" customFormat="1" ht="15">
      <c r="A411" s="268"/>
      <c r="B411" s="258"/>
      <c r="C411" s="209" t="s">
        <v>8</v>
      </c>
      <c r="D411" s="256"/>
      <c r="E411" s="256"/>
      <c r="F411" s="195">
        <f t="shared" si="88"/>
        <v>3606.30068</v>
      </c>
      <c r="G411" s="195">
        <f>G410*0.1</f>
        <v>1769.06068</v>
      </c>
      <c r="H411" s="195">
        <v>1837.24</v>
      </c>
      <c r="I411" s="195">
        <v>0</v>
      </c>
      <c r="J411" s="195">
        <v>0</v>
      </c>
      <c r="K411" s="195">
        <v>0</v>
      </c>
      <c r="L411" s="195">
        <v>0</v>
      </c>
      <c r="M411" s="195">
        <v>0</v>
      </c>
      <c r="N411" s="195">
        <v>0</v>
      </c>
      <c r="O411" s="195">
        <v>0</v>
      </c>
      <c r="P411" s="195">
        <v>0</v>
      </c>
      <c r="Q411" s="195">
        <v>0</v>
      </c>
      <c r="R411" s="195">
        <v>0</v>
      </c>
    </row>
    <row r="412" spans="1:18" s="210" customFormat="1" ht="15">
      <c r="A412" s="268"/>
      <c r="B412" s="258"/>
      <c r="C412" s="209" t="s">
        <v>187</v>
      </c>
      <c r="D412" s="256"/>
      <c r="E412" s="256"/>
      <c r="F412" s="195">
        <f t="shared" si="88"/>
        <v>0</v>
      </c>
      <c r="G412" s="195">
        <v>0</v>
      </c>
      <c r="H412" s="195">
        <v>0</v>
      </c>
      <c r="I412" s="195">
        <v>0</v>
      </c>
      <c r="J412" s="195">
        <v>0</v>
      </c>
      <c r="K412" s="195">
        <v>0</v>
      </c>
      <c r="L412" s="195">
        <v>0</v>
      </c>
      <c r="M412" s="195">
        <v>0</v>
      </c>
      <c r="N412" s="195">
        <v>0</v>
      </c>
      <c r="O412" s="195">
        <v>0</v>
      </c>
      <c r="P412" s="195">
        <v>0</v>
      </c>
      <c r="Q412" s="195">
        <v>0</v>
      </c>
      <c r="R412" s="195">
        <v>0</v>
      </c>
    </row>
    <row r="413" spans="1:18" s="207" customFormat="1" ht="15">
      <c r="A413" s="268" t="s">
        <v>71</v>
      </c>
      <c r="B413" s="258" t="s">
        <v>191</v>
      </c>
      <c r="C413" s="206" t="s">
        <v>475</v>
      </c>
      <c r="D413" s="256"/>
      <c r="E413" s="256"/>
      <c r="F413" s="194">
        <f t="shared" si="88"/>
        <v>244796.06935</v>
      </c>
      <c r="G413" s="194">
        <f aca="true" t="shared" si="112" ref="G413:R413">SUM(G414:G417)</f>
        <v>94345.58772</v>
      </c>
      <c r="H413" s="194">
        <f t="shared" si="112"/>
        <v>97967.63224</v>
      </c>
      <c r="I413" s="194">
        <f t="shared" si="112"/>
        <v>34330.20939</v>
      </c>
      <c r="J413" s="194">
        <f t="shared" si="112"/>
        <v>18152.64</v>
      </c>
      <c r="K413" s="194">
        <f t="shared" si="112"/>
        <v>0</v>
      </c>
      <c r="L413" s="194">
        <f t="shared" si="112"/>
        <v>0</v>
      </c>
      <c r="M413" s="194">
        <f t="shared" si="112"/>
        <v>0</v>
      </c>
      <c r="N413" s="194">
        <f t="shared" si="112"/>
        <v>0</v>
      </c>
      <c r="O413" s="194">
        <f t="shared" si="112"/>
        <v>0</v>
      </c>
      <c r="P413" s="194">
        <f t="shared" si="112"/>
        <v>0</v>
      </c>
      <c r="Q413" s="194">
        <f t="shared" si="112"/>
        <v>0</v>
      </c>
      <c r="R413" s="194">
        <f t="shared" si="112"/>
        <v>0</v>
      </c>
    </row>
    <row r="414" spans="1:18" s="210" customFormat="1" ht="15">
      <c r="A414" s="268"/>
      <c r="B414" s="258"/>
      <c r="C414" s="209" t="s">
        <v>6</v>
      </c>
      <c r="D414" s="256"/>
      <c r="E414" s="256"/>
      <c r="F414" s="195">
        <f t="shared" si="88"/>
        <v>0</v>
      </c>
      <c r="G414" s="195">
        <v>0</v>
      </c>
      <c r="H414" s="195">
        <v>0</v>
      </c>
      <c r="I414" s="195">
        <v>0</v>
      </c>
      <c r="J414" s="195">
        <v>0</v>
      </c>
      <c r="K414" s="195">
        <v>0</v>
      </c>
      <c r="L414" s="195">
        <v>0</v>
      </c>
      <c r="M414" s="195">
        <v>0</v>
      </c>
      <c r="N414" s="195">
        <v>0</v>
      </c>
      <c r="O414" s="195">
        <v>0</v>
      </c>
      <c r="P414" s="195">
        <v>0</v>
      </c>
      <c r="Q414" s="195">
        <v>0</v>
      </c>
      <c r="R414" s="195">
        <v>0</v>
      </c>
    </row>
    <row r="415" spans="1:18" s="210" customFormat="1" ht="15">
      <c r="A415" s="268"/>
      <c r="B415" s="258"/>
      <c r="C415" s="209" t="s">
        <v>7</v>
      </c>
      <c r="D415" s="256"/>
      <c r="E415" s="256"/>
      <c r="F415" s="195">
        <f t="shared" si="88"/>
        <v>222817.58661</v>
      </c>
      <c r="G415" s="195">
        <v>85768.71611</v>
      </c>
      <c r="H415" s="195">
        <v>89337.18924</v>
      </c>
      <c r="I415" s="195">
        <v>31209.28126</v>
      </c>
      <c r="J415" s="195">
        <v>16502.4</v>
      </c>
      <c r="K415" s="195">
        <v>0</v>
      </c>
      <c r="L415" s="195">
        <v>0</v>
      </c>
      <c r="M415" s="195">
        <v>0</v>
      </c>
      <c r="N415" s="195">
        <v>0</v>
      </c>
      <c r="O415" s="195">
        <v>0</v>
      </c>
      <c r="P415" s="195">
        <v>0</v>
      </c>
      <c r="Q415" s="195">
        <v>0</v>
      </c>
      <c r="R415" s="195">
        <v>0</v>
      </c>
    </row>
    <row r="416" spans="1:18" s="210" customFormat="1" ht="15">
      <c r="A416" s="268"/>
      <c r="B416" s="258"/>
      <c r="C416" s="209" t="s">
        <v>8</v>
      </c>
      <c r="D416" s="256"/>
      <c r="E416" s="256"/>
      <c r="F416" s="195">
        <f t="shared" si="88"/>
        <v>21978.48274</v>
      </c>
      <c r="G416" s="195">
        <f>G415*0.1</f>
        <v>8576.87161</v>
      </c>
      <c r="H416" s="195">
        <v>8630.443</v>
      </c>
      <c r="I416" s="195">
        <f>I415*0.1</f>
        <v>3120.92813</v>
      </c>
      <c r="J416" s="195">
        <f>J415*0.1</f>
        <v>1650.24</v>
      </c>
      <c r="K416" s="195">
        <f>K415*0.1</f>
        <v>0</v>
      </c>
      <c r="L416" s="195">
        <v>0</v>
      </c>
      <c r="M416" s="195">
        <v>0</v>
      </c>
      <c r="N416" s="195">
        <v>0</v>
      </c>
      <c r="O416" s="195">
        <v>0</v>
      </c>
      <c r="P416" s="195">
        <v>0</v>
      </c>
      <c r="Q416" s="195">
        <v>0</v>
      </c>
      <c r="R416" s="195">
        <v>0</v>
      </c>
    </row>
    <row r="417" spans="1:18" s="210" customFormat="1" ht="15">
      <c r="A417" s="268"/>
      <c r="B417" s="258"/>
      <c r="C417" s="209" t="s">
        <v>187</v>
      </c>
      <c r="D417" s="256"/>
      <c r="E417" s="256"/>
      <c r="F417" s="195">
        <f t="shared" si="88"/>
        <v>0</v>
      </c>
      <c r="G417" s="195">
        <v>0</v>
      </c>
      <c r="H417" s="195">
        <v>0</v>
      </c>
      <c r="I417" s="195">
        <v>0</v>
      </c>
      <c r="J417" s="195">
        <v>0</v>
      </c>
      <c r="K417" s="195">
        <v>0</v>
      </c>
      <c r="L417" s="195">
        <v>0</v>
      </c>
      <c r="M417" s="195">
        <v>0</v>
      </c>
      <c r="N417" s="195">
        <v>0</v>
      </c>
      <c r="O417" s="195">
        <v>0</v>
      </c>
      <c r="P417" s="195">
        <v>0</v>
      </c>
      <c r="Q417" s="195">
        <v>0</v>
      </c>
      <c r="R417" s="195">
        <v>0</v>
      </c>
    </row>
    <row r="418" spans="1:18" s="207" customFormat="1" ht="15">
      <c r="A418" s="268" t="s">
        <v>72</v>
      </c>
      <c r="B418" s="258" t="s">
        <v>196</v>
      </c>
      <c r="C418" s="206" t="s">
        <v>475</v>
      </c>
      <c r="D418" s="256"/>
      <c r="E418" s="256"/>
      <c r="F418" s="194">
        <f t="shared" si="88"/>
        <v>382779.47228</v>
      </c>
      <c r="G418" s="194">
        <f aca="true" t="shared" si="113" ref="G418:R418">SUM(G419:G422)</f>
        <v>94871.8496</v>
      </c>
      <c r="H418" s="194">
        <f t="shared" si="113"/>
        <v>147479.86576</v>
      </c>
      <c r="I418" s="194">
        <f t="shared" si="113"/>
        <v>140427.75692</v>
      </c>
      <c r="J418" s="194">
        <f t="shared" si="113"/>
        <v>0</v>
      </c>
      <c r="K418" s="194">
        <f t="shared" si="113"/>
        <v>0</v>
      </c>
      <c r="L418" s="194">
        <f t="shared" si="113"/>
        <v>0</v>
      </c>
      <c r="M418" s="194">
        <f t="shared" si="113"/>
        <v>0</v>
      </c>
      <c r="N418" s="194">
        <f t="shared" si="113"/>
        <v>0</v>
      </c>
      <c r="O418" s="194">
        <f t="shared" si="113"/>
        <v>0</v>
      </c>
      <c r="P418" s="194">
        <f t="shared" si="113"/>
        <v>0</v>
      </c>
      <c r="Q418" s="194">
        <f t="shared" si="113"/>
        <v>0</v>
      </c>
      <c r="R418" s="194">
        <f t="shared" si="113"/>
        <v>0</v>
      </c>
    </row>
    <row r="419" spans="1:18" s="210" customFormat="1" ht="15">
      <c r="A419" s="268"/>
      <c r="B419" s="258"/>
      <c r="C419" s="209" t="s">
        <v>6</v>
      </c>
      <c r="D419" s="256"/>
      <c r="E419" s="256"/>
      <c r="F419" s="195">
        <f t="shared" si="88"/>
        <v>120166.7</v>
      </c>
      <c r="G419" s="195">
        <v>0</v>
      </c>
      <c r="H419" s="195">
        <v>120166.7</v>
      </c>
      <c r="I419" s="195">
        <v>0</v>
      </c>
      <c r="J419" s="195">
        <v>0</v>
      </c>
      <c r="K419" s="195">
        <v>0</v>
      </c>
      <c r="L419" s="195">
        <v>0</v>
      </c>
      <c r="M419" s="195">
        <v>0</v>
      </c>
      <c r="N419" s="195">
        <v>0</v>
      </c>
      <c r="O419" s="195">
        <v>0</v>
      </c>
      <c r="P419" s="195">
        <v>0</v>
      </c>
      <c r="Q419" s="195">
        <v>0</v>
      </c>
      <c r="R419" s="195">
        <v>0</v>
      </c>
    </row>
    <row r="420" spans="1:18" s="210" customFormat="1" ht="15">
      <c r="A420" s="268"/>
      <c r="B420" s="258"/>
      <c r="C420" s="209" t="s">
        <v>7</v>
      </c>
      <c r="D420" s="256"/>
      <c r="E420" s="256"/>
      <c r="F420" s="195">
        <f t="shared" si="88"/>
        <v>217697.01896</v>
      </c>
      <c r="G420" s="195">
        <v>86247.136</v>
      </c>
      <c r="H420" s="195">
        <v>3788.28576</v>
      </c>
      <c r="I420" s="195">
        <v>127661.5972</v>
      </c>
      <c r="J420" s="195">
        <v>0</v>
      </c>
      <c r="K420" s="195">
        <v>0</v>
      </c>
      <c r="L420" s="195">
        <v>0</v>
      </c>
      <c r="M420" s="195">
        <v>0</v>
      </c>
      <c r="N420" s="195">
        <v>0</v>
      </c>
      <c r="O420" s="195">
        <v>0</v>
      </c>
      <c r="P420" s="195">
        <v>0</v>
      </c>
      <c r="Q420" s="195">
        <v>0</v>
      </c>
      <c r="R420" s="195">
        <v>0</v>
      </c>
    </row>
    <row r="421" spans="1:18" s="210" customFormat="1" ht="15">
      <c r="A421" s="268"/>
      <c r="B421" s="258"/>
      <c r="C421" s="209" t="s">
        <v>8</v>
      </c>
      <c r="D421" s="256"/>
      <c r="E421" s="256"/>
      <c r="F421" s="195">
        <f t="shared" si="88"/>
        <v>44915.75332</v>
      </c>
      <c r="G421" s="195">
        <f aca="true" t="shared" si="114" ref="G421:L421">G420*0.1</f>
        <v>8624.7136</v>
      </c>
      <c r="H421" s="195">
        <v>23524.88</v>
      </c>
      <c r="I421" s="195">
        <f t="shared" si="114"/>
        <v>12766.15972</v>
      </c>
      <c r="J421" s="195">
        <v>0</v>
      </c>
      <c r="K421" s="195">
        <v>0</v>
      </c>
      <c r="L421" s="195">
        <f t="shared" si="114"/>
        <v>0</v>
      </c>
      <c r="M421" s="195">
        <v>0</v>
      </c>
      <c r="N421" s="195">
        <v>0</v>
      </c>
      <c r="O421" s="195">
        <v>0</v>
      </c>
      <c r="P421" s="195">
        <v>0</v>
      </c>
      <c r="Q421" s="195">
        <v>0</v>
      </c>
      <c r="R421" s="195">
        <v>0</v>
      </c>
    </row>
    <row r="422" spans="1:18" s="210" customFormat="1" ht="15">
      <c r="A422" s="268"/>
      <c r="B422" s="258"/>
      <c r="C422" s="209" t="s">
        <v>187</v>
      </c>
      <c r="D422" s="256"/>
      <c r="E422" s="256"/>
      <c r="F422" s="195">
        <f t="shared" si="88"/>
        <v>0</v>
      </c>
      <c r="G422" s="195">
        <v>0</v>
      </c>
      <c r="H422" s="195">
        <v>0</v>
      </c>
      <c r="I422" s="195">
        <v>0</v>
      </c>
      <c r="J422" s="195">
        <v>0</v>
      </c>
      <c r="K422" s="195">
        <v>0</v>
      </c>
      <c r="L422" s="195">
        <v>0</v>
      </c>
      <c r="M422" s="195">
        <v>0</v>
      </c>
      <c r="N422" s="195">
        <v>0</v>
      </c>
      <c r="O422" s="195">
        <v>0</v>
      </c>
      <c r="P422" s="195">
        <v>0</v>
      </c>
      <c r="Q422" s="195">
        <v>0</v>
      </c>
      <c r="R422" s="195">
        <v>0</v>
      </c>
    </row>
    <row r="423" spans="1:18" s="207" customFormat="1" ht="15">
      <c r="A423" s="268" t="s">
        <v>88</v>
      </c>
      <c r="B423" s="258" t="s">
        <v>272</v>
      </c>
      <c r="C423" s="206" t="s">
        <v>475</v>
      </c>
      <c r="D423" s="256"/>
      <c r="E423" s="256"/>
      <c r="F423" s="194">
        <f t="shared" si="88"/>
        <v>62259.83978</v>
      </c>
      <c r="G423" s="194">
        <f aca="true" t="shared" si="115" ref="G423:R423">SUM(G424:G427)</f>
        <v>30170.5514</v>
      </c>
      <c r="H423" s="194">
        <f t="shared" si="115"/>
        <v>28608.14568</v>
      </c>
      <c r="I423" s="194">
        <f t="shared" si="115"/>
        <v>3481.1427</v>
      </c>
      <c r="J423" s="194">
        <f t="shared" si="115"/>
        <v>0</v>
      </c>
      <c r="K423" s="194">
        <f t="shared" si="115"/>
        <v>0</v>
      </c>
      <c r="L423" s="194">
        <f t="shared" si="115"/>
        <v>0</v>
      </c>
      <c r="M423" s="194">
        <f t="shared" si="115"/>
        <v>0</v>
      </c>
      <c r="N423" s="194">
        <f t="shared" si="115"/>
        <v>0</v>
      </c>
      <c r="O423" s="194">
        <f t="shared" si="115"/>
        <v>0</v>
      </c>
      <c r="P423" s="194">
        <f t="shared" si="115"/>
        <v>0</v>
      </c>
      <c r="Q423" s="194">
        <f t="shared" si="115"/>
        <v>0</v>
      </c>
      <c r="R423" s="194">
        <f t="shared" si="115"/>
        <v>0</v>
      </c>
    </row>
    <row r="424" spans="1:18" s="210" customFormat="1" ht="15">
      <c r="A424" s="268"/>
      <c r="B424" s="258"/>
      <c r="C424" s="209" t="s">
        <v>6</v>
      </c>
      <c r="D424" s="256"/>
      <c r="E424" s="256"/>
      <c r="F424" s="195">
        <f t="shared" si="88"/>
        <v>0</v>
      </c>
      <c r="G424" s="195">
        <v>0</v>
      </c>
      <c r="H424" s="195">
        <v>0</v>
      </c>
      <c r="I424" s="195">
        <v>0</v>
      </c>
      <c r="J424" s="195">
        <v>0</v>
      </c>
      <c r="K424" s="195">
        <v>0</v>
      </c>
      <c r="L424" s="195">
        <v>0</v>
      </c>
      <c r="M424" s="195">
        <v>0</v>
      </c>
      <c r="N424" s="195">
        <v>0</v>
      </c>
      <c r="O424" s="195">
        <v>0</v>
      </c>
      <c r="P424" s="195">
        <v>0</v>
      </c>
      <c r="Q424" s="195">
        <v>0</v>
      </c>
      <c r="R424" s="195">
        <v>0</v>
      </c>
    </row>
    <row r="425" spans="1:18" s="210" customFormat="1" ht="15">
      <c r="A425" s="268"/>
      <c r="B425" s="258"/>
      <c r="C425" s="209" t="s">
        <v>7</v>
      </c>
      <c r="D425" s="256"/>
      <c r="E425" s="256"/>
      <c r="F425" s="195">
        <f t="shared" si="88"/>
        <v>55094.05486</v>
      </c>
      <c r="G425" s="195">
        <v>27427.774</v>
      </c>
      <c r="H425" s="195">
        <v>24501.60568</v>
      </c>
      <c r="I425" s="195">
        <v>3164.67518</v>
      </c>
      <c r="J425" s="195">
        <v>0</v>
      </c>
      <c r="K425" s="195">
        <v>0</v>
      </c>
      <c r="L425" s="195">
        <v>0</v>
      </c>
      <c r="M425" s="195">
        <v>0</v>
      </c>
      <c r="N425" s="195">
        <v>0</v>
      </c>
      <c r="O425" s="195">
        <v>0</v>
      </c>
      <c r="P425" s="195">
        <v>0</v>
      </c>
      <c r="Q425" s="195">
        <v>0</v>
      </c>
      <c r="R425" s="195">
        <v>0</v>
      </c>
    </row>
    <row r="426" spans="1:18" s="210" customFormat="1" ht="15">
      <c r="A426" s="268"/>
      <c r="B426" s="258"/>
      <c r="C426" s="209" t="s">
        <v>8</v>
      </c>
      <c r="D426" s="256"/>
      <c r="E426" s="256"/>
      <c r="F426" s="195">
        <f t="shared" si="88"/>
        <v>7165.78492</v>
      </c>
      <c r="G426" s="195">
        <f>G425*0.1</f>
        <v>2742.7774</v>
      </c>
      <c r="H426" s="195">
        <v>4106.54</v>
      </c>
      <c r="I426" s="195">
        <f>I425*0.1</f>
        <v>316.46752</v>
      </c>
      <c r="J426" s="195">
        <f>J425*0.1</f>
        <v>0</v>
      </c>
      <c r="K426" s="195">
        <f>K425*0.1</f>
        <v>0</v>
      </c>
      <c r="L426" s="195">
        <v>0</v>
      </c>
      <c r="M426" s="195">
        <v>0</v>
      </c>
      <c r="N426" s="195">
        <v>0</v>
      </c>
      <c r="O426" s="195">
        <v>0</v>
      </c>
      <c r="P426" s="195">
        <v>0</v>
      </c>
      <c r="Q426" s="195">
        <v>0</v>
      </c>
      <c r="R426" s="195">
        <v>0</v>
      </c>
    </row>
    <row r="427" spans="1:18" s="210" customFormat="1" ht="15">
      <c r="A427" s="268"/>
      <c r="B427" s="258"/>
      <c r="C427" s="209" t="s">
        <v>187</v>
      </c>
      <c r="D427" s="256"/>
      <c r="E427" s="256"/>
      <c r="F427" s="195">
        <f t="shared" si="88"/>
        <v>0</v>
      </c>
      <c r="G427" s="195">
        <v>0</v>
      </c>
      <c r="H427" s="195">
        <v>0</v>
      </c>
      <c r="I427" s="195">
        <v>0</v>
      </c>
      <c r="J427" s="195">
        <v>0</v>
      </c>
      <c r="K427" s="195">
        <v>0</v>
      </c>
      <c r="L427" s="195">
        <v>0</v>
      </c>
      <c r="M427" s="195">
        <v>0</v>
      </c>
      <c r="N427" s="195">
        <v>0</v>
      </c>
      <c r="O427" s="195">
        <v>0</v>
      </c>
      <c r="P427" s="195">
        <v>0</v>
      </c>
      <c r="Q427" s="195">
        <v>0</v>
      </c>
      <c r="R427" s="195">
        <v>0</v>
      </c>
    </row>
    <row r="428" spans="1:18" s="207" customFormat="1" ht="15">
      <c r="A428" s="268" t="s">
        <v>79</v>
      </c>
      <c r="B428" s="258" t="s">
        <v>195</v>
      </c>
      <c r="C428" s="206" t="s">
        <v>475</v>
      </c>
      <c r="D428" s="256"/>
      <c r="E428" s="256"/>
      <c r="F428" s="194">
        <f t="shared" si="88"/>
        <v>69337.93671</v>
      </c>
      <c r="G428" s="194">
        <f aca="true" t="shared" si="116" ref="G428:R428">SUM(G429:G432)</f>
        <v>18052.69642</v>
      </c>
      <c r="H428" s="194">
        <f t="shared" si="116"/>
        <v>6860.41729</v>
      </c>
      <c r="I428" s="194">
        <f t="shared" si="116"/>
        <v>44424.823</v>
      </c>
      <c r="J428" s="194">
        <f t="shared" si="116"/>
        <v>0</v>
      </c>
      <c r="K428" s="194">
        <f t="shared" si="116"/>
        <v>0</v>
      </c>
      <c r="L428" s="194">
        <f t="shared" si="116"/>
        <v>0</v>
      </c>
      <c r="M428" s="194">
        <f t="shared" si="116"/>
        <v>0</v>
      </c>
      <c r="N428" s="194">
        <f t="shared" si="116"/>
        <v>0</v>
      </c>
      <c r="O428" s="194">
        <f t="shared" si="116"/>
        <v>0</v>
      </c>
      <c r="P428" s="194">
        <f t="shared" si="116"/>
        <v>0</v>
      </c>
      <c r="Q428" s="194">
        <f t="shared" si="116"/>
        <v>0</v>
      </c>
      <c r="R428" s="194">
        <f t="shared" si="116"/>
        <v>0</v>
      </c>
    </row>
    <row r="429" spans="1:18" s="210" customFormat="1" ht="15">
      <c r="A429" s="268"/>
      <c r="B429" s="258"/>
      <c r="C429" s="209" t="s">
        <v>6</v>
      </c>
      <c r="D429" s="256"/>
      <c r="E429" s="256"/>
      <c r="F429" s="195">
        <f t="shared" si="88"/>
        <v>0</v>
      </c>
      <c r="G429" s="195">
        <v>0</v>
      </c>
      <c r="H429" s="195">
        <v>0</v>
      </c>
      <c r="I429" s="195">
        <v>0</v>
      </c>
      <c r="J429" s="195">
        <v>0</v>
      </c>
      <c r="K429" s="195">
        <v>0</v>
      </c>
      <c r="L429" s="195">
        <v>0</v>
      </c>
      <c r="M429" s="195">
        <v>0</v>
      </c>
      <c r="N429" s="195">
        <v>0</v>
      </c>
      <c r="O429" s="195">
        <v>0</v>
      </c>
      <c r="P429" s="195">
        <v>0</v>
      </c>
      <c r="Q429" s="195">
        <v>0</v>
      </c>
      <c r="R429" s="195">
        <v>0</v>
      </c>
    </row>
    <row r="430" spans="1:18" s="210" customFormat="1" ht="15">
      <c r="A430" s="268"/>
      <c r="B430" s="258"/>
      <c r="C430" s="209" t="s">
        <v>7</v>
      </c>
      <c r="D430" s="256"/>
      <c r="E430" s="256"/>
      <c r="F430" s="195">
        <f t="shared" si="88"/>
        <v>61845.40222</v>
      </c>
      <c r="G430" s="195">
        <v>16411.5422</v>
      </c>
      <c r="H430" s="195">
        <v>5047.65729</v>
      </c>
      <c r="I430" s="195">
        <v>40386.20273</v>
      </c>
      <c r="J430" s="195">
        <v>0</v>
      </c>
      <c r="K430" s="195">
        <v>0</v>
      </c>
      <c r="L430" s="195">
        <v>0</v>
      </c>
      <c r="M430" s="195">
        <v>0</v>
      </c>
      <c r="N430" s="195">
        <v>0</v>
      </c>
      <c r="O430" s="195">
        <v>0</v>
      </c>
      <c r="P430" s="195">
        <v>0</v>
      </c>
      <c r="Q430" s="195">
        <v>0</v>
      </c>
      <c r="R430" s="195">
        <v>0</v>
      </c>
    </row>
    <row r="431" spans="1:18" s="210" customFormat="1" ht="15">
      <c r="A431" s="268"/>
      <c r="B431" s="258"/>
      <c r="C431" s="209" t="s">
        <v>8</v>
      </c>
      <c r="D431" s="256"/>
      <c r="E431" s="256"/>
      <c r="F431" s="195">
        <f t="shared" si="88"/>
        <v>7492.53449</v>
      </c>
      <c r="G431" s="195">
        <f>G430*0.1</f>
        <v>1641.15422</v>
      </c>
      <c r="H431" s="195">
        <v>1812.76</v>
      </c>
      <c r="I431" s="195">
        <f>I430*0.1</f>
        <v>4038.62027</v>
      </c>
      <c r="J431" s="195">
        <v>0</v>
      </c>
      <c r="K431" s="195">
        <f>K430*0.1</f>
        <v>0</v>
      </c>
      <c r="L431" s="195">
        <v>0</v>
      </c>
      <c r="M431" s="195">
        <v>0</v>
      </c>
      <c r="N431" s="195">
        <v>0</v>
      </c>
      <c r="O431" s="195">
        <v>0</v>
      </c>
      <c r="P431" s="195">
        <v>0</v>
      </c>
      <c r="Q431" s="195">
        <v>0</v>
      </c>
      <c r="R431" s="195">
        <v>0</v>
      </c>
    </row>
    <row r="432" spans="1:18" s="210" customFormat="1" ht="15">
      <c r="A432" s="268"/>
      <c r="B432" s="258"/>
      <c r="C432" s="209" t="s">
        <v>187</v>
      </c>
      <c r="D432" s="256"/>
      <c r="E432" s="256"/>
      <c r="F432" s="195">
        <f t="shared" si="88"/>
        <v>0</v>
      </c>
      <c r="G432" s="195">
        <v>0</v>
      </c>
      <c r="H432" s="195">
        <v>0</v>
      </c>
      <c r="I432" s="195">
        <v>0</v>
      </c>
      <c r="J432" s="195">
        <v>0</v>
      </c>
      <c r="K432" s="195">
        <v>0</v>
      </c>
      <c r="L432" s="195">
        <v>0</v>
      </c>
      <c r="M432" s="195">
        <v>0</v>
      </c>
      <c r="N432" s="195">
        <v>0</v>
      </c>
      <c r="O432" s="195">
        <v>0</v>
      </c>
      <c r="P432" s="195">
        <v>0</v>
      </c>
      <c r="Q432" s="195">
        <v>0</v>
      </c>
      <c r="R432" s="195">
        <v>0</v>
      </c>
    </row>
    <row r="433" spans="1:18" s="207" customFormat="1" ht="28.5" customHeight="1">
      <c r="A433" s="271" t="s">
        <v>90</v>
      </c>
      <c r="B433" s="258" t="s">
        <v>190</v>
      </c>
      <c r="C433" s="206" t="s">
        <v>475</v>
      </c>
      <c r="D433" s="256"/>
      <c r="E433" s="256"/>
      <c r="F433" s="194">
        <f t="shared" si="88"/>
        <v>83350.8866</v>
      </c>
      <c r="G433" s="194">
        <f aca="true" t="shared" si="117" ref="G433:R433">SUM(G434:G437)</f>
        <v>33536.7065</v>
      </c>
      <c r="H433" s="194">
        <f t="shared" si="117"/>
        <v>25190</v>
      </c>
      <c r="I433" s="194">
        <f t="shared" si="117"/>
        <v>24624.1801</v>
      </c>
      <c r="J433" s="194">
        <f t="shared" si="117"/>
        <v>0</v>
      </c>
      <c r="K433" s="194">
        <f t="shared" si="117"/>
        <v>0</v>
      </c>
      <c r="L433" s="194">
        <f t="shared" si="117"/>
        <v>0</v>
      </c>
      <c r="M433" s="194">
        <f t="shared" si="117"/>
        <v>0</v>
      </c>
      <c r="N433" s="194">
        <f t="shared" si="117"/>
        <v>0</v>
      </c>
      <c r="O433" s="194">
        <f t="shared" si="117"/>
        <v>0</v>
      </c>
      <c r="P433" s="194">
        <f t="shared" si="117"/>
        <v>0</v>
      </c>
      <c r="Q433" s="194">
        <f t="shared" si="117"/>
        <v>0</v>
      </c>
      <c r="R433" s="194">
        <f t="shared" si="117"/>
        <v>0</v>
      </c>
    </row>
    <row r="434" spans="1:18" s="210" customFormat="1" ht="15">
      <c r="A434" s="272"/>
      <c r="B434" s="258"/>
      <c r="C434" s="209" t="s">
        <v>6</v>
      </c>
      <c r="D434" s="256"/>
      <c r="E434" s="256"/>
      <c r="F434" s="195">
        <f t="shared" si="88"/>
        <v>0</v>
      </c>
      <c r="G434" s="195">
        <v>0</v>
      </c>
      <c r="H434" s="195">
        <v>0</v>
      </c>
      <c r="I434" s="195">
        <v>0</v>
      </c>
      <c r="J434" s="195">
        <v>0</v>
      </c>
      <c r="K434" s="195">
        <v>0</v>
      </c>
      <c r="L434" s="195">
        <v>0</v>
      </c>
      <c r="M434" s="195">
        <v>0</v>
      </c>
      <c r="N434" s="195">
        <v>0</v>
      </c>
      <c r="O434" s="195">
        <v>0</v>
      </c>
      <c r="P434" s="195">
        <v>0</v>
      </c>
      <c r="Q434" s="195">
        <v>0</v>
      </c>
      <c r="R434" s="195">
        <v>0</v>
      </c>
    </row>
    <row r="435" spans="1:18" s="210" customFormat="1" ht="15">
      <c r="A435" s="272"/>
      <c r="B435" s="258"/>
      <c r="C435" s="209" t="s">
        <v>7</v>
      </c>
      <c r="D435" s="256"/>
      <c r="E435" s="256"/>
      <c r="F435" s="195">
        <f t="shared" si="88"/>
        <v>75020.82227</v>
      </c>
      <c r="G435" s="195">
        <v>30487.915</v>
      </c>
      <c r="H435" s="195">
        <v>22147.289</v>
      </c>
      <c r="I435" s="195">
        <v>22385.61827</v>
      </c>
      <c r="J435" s="195">
        <v>0</v>
      </c>
      <c r="K435" s="195">
        <v>0</v>
      </c>
      <c r="L435" s="195">
        <v>0</v>
      </c>
      <c r="M435" s="195">
        <v>0</v>
      </c>
      <c r="N435" s="195">
        <v>0</v>
      </c>
      <c r="O435" s="195">
        <v>0</v>
      </c>
      <c r="P435" s="195">
        <v>0</v>
      </c>
      <c r="Q435" s="195">
        <v>0</v>
      </c>
      <c r="R435" s="195">
        <v>0</v>
      </c>
    </row>
    <row r="436" spans="1:18" s="210" customFormat="1" ht="15">
      <c r="A436" s="272"/>
      <c r="B436" s="258"/>
      <c r="C436" s="209" t="s">
        <v>8</v>
      </c>
      <c r="D436" s="256"/>
      <c r="E436" s="256"/>
      <c r="F436" s="195">
        <f aca="true" t="shared" si="118" ref="F436:F442">SUM(G436:R436)</f>
        <v>8330.06433</v>
      </c>
      <c r="G436" s="195">
        <f>G435*0.1</f>
        <v>3048.7915</v>
      </c>
      <c r="H436" s="195">
        <v>3042.711</v>
      </c>
      <c r="I436" s="195">
        <f>I435*0.1</f>
        <v>2238.56183</v>
      </c>
      <c r="J436" s="195">
        <f>J435*0.1</f>
        <v>0</v>
      </c>
      <c r="K436" s="195">
        <f>K435*0.1</f>
        <v>0</v>
      </c>
      <c r="L436" s="195">
        <v>0</v>
      </c>
      <c r="M436" s="195">
        <v>0</v>
      </c>
      <c r="N436" s="195">
        <v>0</v>
      </c>
      <c r="O436" s="195">
        <v>0</v>
      </c>
      <c r="P436" s="195">
        <v>0</v>
      </c>
      <c r="Q436" s="195">
        <v>0</v>
      </c>
      <c r="R436" s="195">
        <v>0</v>
      </c>
    </row>
    <row r="437" spans="1:18" s="210" customFormat="1" ht="15">
      <c r="A437" s="273"/>
      <c r="B437" s="258"/>
      <c r="C437" s="209" t="s">
        <v>187</v>
      </c>
      <c r="D437" s="256"/>
      <c r="E437" s="256"/>
      <c r="F437" s="195">
        <f t="shared" si="118"/>
        <v>0</v>
      </c>
      <c r="G437" s="195">
        <v>0</v>
      </c>
      <c r="H437" s="195">
        <v>0</v>
      </c>
      <c r="I437" s="195">
        <v>0</v>
      </c>
      <c r="J437" s="195">
        <v>0</v>
      </c>
      <c r="K437" s="195">
        <v>0</v>
      </c>
      <c r="L437" s="195">
        <v>0</v>
      </c>
      <c r="M437" s="195">
        <v>0</v>
      </c>
      <c r="N437" s="195">
        <v>0</v>
      </c>
      <c r="O437" s="195">
        <v>0</v>
      </c>
      <c r="P437" s="195">
        <v>0</v>
      </c>
      <c r="Q437" s="195">
        <v>0</v>
      </c>
      <c r="R437" s="195">
        <v>0</v>
      </c>
    </row>
    <row r="438" spans="1:18" s="207" customFormat="1" ht="15">
      <c r="A438" s="268" t="s">
        <v>91</v>
      </c>
      <c r="B438" s="258" t="s">
        <v>261</v>
      </c>
      <c r="C438" s="206" t="s">
        <v>475</v>
      </c>
      <c r="D438" s="256"/>
      <c r="E438" s="256"/>
      <c r="F438" s="194">
        <f t="shared" si="118"/>
        <v>0</v>
      </c>
      <c r="G438" s="194">
        <f aca="true" t="shared" si="119" ref="G438:R438">SUM(G439:G442)</f>
        <v>0</v>
      </c>
      <c r="H438" s="194">
        <f t="shared" si="119"/>
        <v>0</v>
      </c>
      <c r="I438" s="194">
        <f t="shared" si="119"/>
        <v>0</v>
      </c>
      <c r="J438" s="194">
        <f t="shared" si="119"/>
        <v>0</v>
      </c>
      <c r="K438" s="194">
        <f t="shared" si="119"/>
        <v>0</v>
      </c>
      <c r="L438" s="194">
        <f t="shared" si="119"/>
        <v>0</v>
      </c>
      <c r="M438" s="194">
        <f t="shared" si="119"/>
        <v>0</v>
      </c>
      <c r="N438" s="194">
        <f t="shared" si="119"/>
        <v>0</v>
      </c>
      <c r="O438" s="194">
        <f t="shared" si="119"/>
        <v>0</v>
      </c>
      <c r="P438" s="194">
        <f t="shared" si="119"/>
        <v>0</v>
      </c>
      <c r="Q438" s="194">
        <f t="shared" si="119"/>
        <v>0</v>
      </c>
      <c r="R438" s="194">
        <f t="shared" si="119"/>
        <v>0</v>
      </c>
    </row>
    <row r="439" spans="1:18" s="210" customFormat="1" ht="15">
      <c r="A439" s="268"/>
      <c r="B439" s="258"/>
      <c r="C439" s="209" t="s">
        <v>6</v>
      </c>
      <c r="D439" s="256"/>
      <c r="E439" s="256"/>
      <c r="F439" s="195">
        <f t="shared" si="118"/>
        <v>0</v>
      </c>
      <c r="G439" s="195">
        <v>0</v>
      </c>
      <c r="H439" s="195">
        <v>0</v>
      </c>
      <c r="I439" s="195">
        <v>0</v>
      </c>
      <c r="J439" s="195">
        <v>0</v>
      </c>
      <c r="K439" s="195">
        <v>0</v>
      </c>
      <c r="L439" s="195">
        <v>0</v>
      </c>
      <c r="M439" s="195">
        <v>0</v>
      </c>
      <c r="N439" s="195">
        <v>0</v>
      </c>
      <c r="O439" s="195">
        <v>0</v>
      </c>
      <c r="P439" s="195">
        <v>0</v>
      </c>
      <c r="Q439" s="195">
        <v>0</v>
      </c>
      <c r="R439" s="195">
        <v>0</v>
      </c>
    </row>
    <row r="440" spans="1:18" s="210" customFormat="1" ht="15">
      <c r="A440" s="268"/>
      <c r="B440" s="258"/>
      <c r="C440" s="209" t="s">
        <v>7</v>
      </c>
      <c r="D440" s="256"/>
      <c r="E440" s="256"/>
      <c r="F440" s="195">
        <f t="shared" si="118"/>
        <v>0</v>
      </c>
      <c r="G440" s="195">
        <v>0</v>
      </c>
      <c r="H440" s="195">
        <v>0</v>
      </c>
      <c r="I440" s="195">
        <v>0</v>
      </c>
      <c r="J440" s="195">
        <v>0</v>
      </c>
      <c r="K440" s="195">
        <v>0</v>
      </c>
      <c r="L440" s="195">
        <v>0</v>
      </c>
      <c r="M440" s="195">
        <v>0</v>
      </c>
      <c r="N440" s="195">
        <v>0</v>
      </c>
      <c r="O440" s="195">
        <v>0</v>
      </c>
      <c r="P440" s="195">
        <v>0</v>
      </c>
      <c r="Q440" s="195">
        <v>0</v>
      </c>
      <c r="R440" s="195">
        <v>0</v>
      </c>
    </row>
    <row r="441" spans="1:18" s="210" customFormat="1" ht="15">
      <c r="A441" s="268"/>
      <c r="B441" s="258"/>
      <c r="C441" s="209" t="s">
        <v>8</v>
      </c>
      <c r="D441" s="256"/>
      <c r="E441" s="256"/>
      <c r="F441" s="195">
        <f t="shared" si="118"/>
        <v>0</v>
      </c>
      <c r="G441" s="195">
        <f aca="true" t="shared" si="120" ref="G441:M441">G440*0.1</f>
        <v>0</v>
      </c>
      <c r="H441" s="195">
        <f t="shared" si="120"/>
        <v>0</v>
      </c>
      <c r="I441" s="195">
        <f t="shared" si="120"/>
        <v>0</v>
      </c>
      <c r="J441" s="195">
        <f t="shared" si="120"/>
        <v>0</v>
      </c>
      <c r="K441" s="195">
        <f t="shared" si="120"/>
        <v>0</v>
      </c>
      <c r="L441" s="195">
        <f t="shared" si="120"/>
        <v>0</v>
      </c>
      <c r="M441" s="195">
        <f t="shared" si="120"/>
        <v>0</v>
      </c>
      <c r="N441" s="195">
        <v>0</v>
      </c>
      <c r="O441" s="195">
        <v>0</v>
      </c>
      <c r="P441" s="195">
        <v>0</v>
      </c>
      <c r="Q441" s="195">
        <v>0</v>
      </c>
      <c r="R441" s="195">
        <v>0</v>
      </c>
    </row>
    <row r="442" spans="1:18" s="210" customFormat="1" ht="15">
      <c r="A442" s="268"/>
      <c r="B442" s="258"/>
      <c r="C442" s="209" t="s">
        <v>187</v>
      </c>
      <c r="D442" s="256"/>
      <c r="E442" s="256"/>
      <c r="F442" s="195">
        <f t="shared" si="118"/>
        <v>0</v>
      </c>
      <c r="G442" s="195">
        <v>0</v>
      </c>
      <c r="H442" s="195">
        <v>0</v>
      </c>
      <c r="I442" s="195">
        <v>0</v>
      </c>
      <c r="J442" s="195">
        <v>0</v>
      </c>
      <c r="K442" s="195">
        <v>0</v>
      </c>
      <c r="L442" s="195">
        <v>0</v>
      </c>
      <c r="M442" s="195">
        <v>0</v>
      </c>
      <c r="N442" s="195">
        <v>0</v>
      </c>
      <c r="O442" s="195">
        <v>0</v>
      </c>
      <c r="P442" s="195">
        <v>0</v>
      </c>
      <c r="Q442" s="195">
        <v>0</v>
      </c>
      <c r="R442" s="195">
        <v>0</v>
      </c>
    </row>
    <row r="443" spans="1:18" s="210" customFormat="1" ht="15">
      <c r="A443" s="268" t="s">
        <v>112</v>
      </c>
      <c r="B443" s="258" t="s">
        <v>179</v>
      </c>
      <c r="C443" s="206" t="s">
        <v>475</v>
      </c>
      <c r="D443" s="256"/>
      <c r="E443" s="256"/>
      <c r="F443" s="194">
        <f aca="true" t="shared" si="121" ref="F443:F521">SUM(G443:R443)</f>
        <v>5817.08</v>
      </c>
      <c r="G443" s="194">
        <f aca="true" t="shared" si="122" ref="G443:R443">SUM(G444:G447)</f>
        <v>1425.6</v>
      </c>
      <c r="H443" s="194">
        <f t="shared" si="122"/>
        <v>1011.48</v>
      </c>
      <c r="I443" s="194">
        <f t="shared" si="122"/>
        <v>3380</v>
      </c>
      <c r="J443" s="194">
        <f t="shared" si="122"/>
        <v>0</v>
      </c>
      <c r="K443" s="194">
        <f t="shared" si="122"/>
        <v>0</v>
      </c>
      <c r="L443" s="194">
        <f t="shared" si="122"/>
        <v>0</v>
      </c>
      <c r="M443" s="194">
        <f t="shared" si="122"/>
        <v>0</v>
      </c>
      <c r="N443" s="194">
        <f t="shared" si="122"/>
        <v>0</v>
      </c>
      <c r="O443" s="194">
        <f t="shared" si="122"/>
        <v>0</v>
      </c>
      <c r="P443" s="194">
        <f t="shared" si="122"/>
        <v>0</v>
      </c>
      <c r="Q443" s="194">
        <f t="shared" si="122"/>
        <v>0</v>
      </c>
      <c r="R443" s="194">
        <f t="shared" si="122"/>
        <v>0</v>
      </c>
    </row>
    <row r="444" spans="1:18" s="210" customFormat="1" ht="15">
      <c r="A444" s="268"/>
      <c r="B444" s="258"/>
      <c r="C444" s="209" t="s">
        <v>6</v>
      </c>
      <c r="D444" s="256"/>
      <c r="E444" s="256"/>
      <c r="F444" s="195">
        <f t="shared" si="121"/>
        <v>0</v>
      </c>
      <c r="G444" s="195">
        <v>0</v>
      </c>
      <c r="H444" s="195">
        <v>0</v>
      </c>
      <c r="I444" s="195">
        <v>0</v>
      </c>
      <c r="J444" s="195">
        <v>0</v>
      </c>
      <c r="K444" s="195">
        <v>0</v>
      </c>
      <c r="L444" s="195">
        <v>0</v>
      </c>
      <c r="M444" s="195">
        <v>0</v>
      </c>
      <c r="N444" s="195">
        <v>0</v>
      </c>
      <c r="O444" s="195">
        <v>0</v>
      </c>
      <c r="P444" s="195">
        <v>0</v>
      </c>
      <c r="Q444" s="195">
        <v>0</v>
      </c>
      <c r="R444" s="195">
        <v>0</v>
      </c>
    </row>
    <row r="445" spans="1:18" s="210" customFormat="1" ht="15">
      <c r="A445" s="268"/>
      <c r="B445" s="258"/>
      <c r="C445" s="209" t="s">
        <v>7</v>
      </c>
      <c r="D445" s="256"/>
      <c r="E445" s="256"/>
      <c r="F445" s="195">
        <f t="shared" si="121"/>
        <v>4944.132</v>
      </c>
      <c r="G445" s="195">
        <v>1296</v>
      </c>
      <c r="H445" s="195">
        <v>606.132</v>
      </c>
      <c r="I445" s="195">
        <v>3042</v>
      </c>
      <c r="J445" s="195">
        <v>0</v>
      </c>
      <c r="K445" s="195">
        <v>0</v>
      </c>
      <c r="L445" s="195">
        <v>0</v>
      </c>
      <c r="M445" s="195">
        <v>0</v>
      </c>
      <c r="N445" s="195">
        <v>0</v>
      </c>
      <c r="O445" s="195">
        <v>0</v>
      </c>
      <c r="P445" s="195">
        <v>0</v>
      </c>
      <c r="Q445" s="195">
        <v>0</v>
      </c>
      <c r="R445" s="195">
        <v>0</v>
      </c>
    </row>
    <row r="446" spans="1:18" s="210" customFormat="1" ht="15">
      <c r="A446" s="268"/>
      <c r="B446" s="258"/>
      <c r="C446" s="209" t="s">
        <v>8</v>
      </c>
      <c r="D446" s="256"/>
      <c r="E446" s="256"/>
      <c r="F446" s="195">
        <f t="shared" si="121"/>
        <v>872.948</v>
      </c>
      <c r="G446" s="195">
        <f>G445*0.1</f>
        <v>129.6</v>
      </c>
      <c r="H446" s="195">
        <v>405.348</v>
      </c>
      <c r="I446" s="195">
        <v>338</v>
      </c>
      <c r="J446" s="195">
        <v>0</v>
      </c>
      <c r="K446" s="195">
        <v>0</v>
      </c>
      <c r="L446" s="195">
        <v>0</v>
      </c>
      <c r="M446" s="195">
        <v>0</v>
      </c>
      <c r="N446" s="195">
        <v>0</v>
      </c>
      <c r="O446" s="195">
        <v>0</v>
      </c>
      <c r="P446" s="195">
        <v>0</v>
      </c>
      <c r="Q446" s="195">
        <v>0</v>
      </c>
      <c r="R446" s="195">
        <v>0</v>
      </c>
    </row>
    <row r="447" spans="1:18" s="210" customFormat="1" ht="15">
      <c r="A447" s="268"/>
      <c r="B447" s="258"/>
      <c r="C447" s="209" t="s">
        <v>187</v>
      </c>
      <c r="D447" s="256"/>
      <c r="E447" s="256"/>
      <c r="F447" s="195">
        <f t="shared" si="121"/>
        <v>0</v>
      </c>
      <c r="G447" s="195">
        <v>0</v>
      </c>
      <c r="H447" s="195">
        <v>0</v>
      </c>
      <c r="I447" s="195">
        <v>0</v>
      </c>
      <c r="J447" s="195">
        <v>0</v>
      </c>
      <c r="K447" s="195">
        <v>0</v>
      </c>
      <c r="L447" s="195">
        <v>0</v>
      </c>
      <c r="M447" s="195">
        <v>0</v>
      </c>
      <c r="N447" s="195">
        <v>0</v>
      </c>
      <c r="O447" s="195">
        <v>0</v>
      </c>
      <c r="P447" s="195">
        <v>0</v>
      </c>
      <c r="Q447" s="195">
        <v>0</v>
      </c>
      <c r="R447" s="195">
        <v>0</v>
      </c>
    </row>
    <row r="448" spans="1:18" s="210" customFormat="1" ht="15">
      <c r="A448" s="268" t="s">
        <v>113</v>
      </c>
      <c r="B448" s="258" t="s">
        <v>180</v>
      </c>
      <c r="C448" s="206" t="s">
        <v>475</v>
      </c>
      <c r="D448" s="256"/>
      <c r="E448" s="256"/>
      <c r="F448" s="194">
        <f t="shared" si="121"/>
        <v>9601.30575</v>
      </c>
      <c r="G448" s="194">
        <f aca="true" t="shared" si="123" ref="G448:R448">SUM(G449:G452)</f>
        <v>2522.44625</v>
      </c>
      <c r="H448" s="194">
        <f t="shared" si="123"/>
        <v>466.11</v>
      </c>
      <c r="I448" s="194">
        <f t="shared" si="123"/>
        <v>6612.7495</v>
      </c>
      <c r="J448" s="194">
        <f t="shared" si="123"/>
        <v>0</v>
      </c>
      <c r="K448" s="194">
        <f t="shared" si="123"/>
        <v>0</v>
      </c>
      <c r="L448" s="194">
        <f t="shared" si="123"/>
        <v>0</v>
      </c>
      <c r="M448" s="194">
        <f t="shared" si="123"/>
        <v>0</v>
      </c>
      <c r="N448" s="194">
        <f t="shared" si="123"/>
        <v>0</v>
      </c>
      <c r="O448" s="194">
        <f t="shared" si="123"/>
        <v>0</v>
      </c>
      <c r="P448" s="194">
        <f t="shared" si="123"/>
        <v>0</v>
      </c>
      <c r="Q448" s="194">
        <f t="shared" si="123"/>
        <v>0</v>
      </c>
      <c r="R448" s="194">
        <f t="shared" si="123"/>
        <v>0</v>
      </c>
    </row>
    <row r="449" spans="1:18" s="210" customFormat="1" ht="15">
      <c r="A449" s="268"/>
      <c r="B449" s="258"/>
      <c r="C449" s="209" t="s">
        <v>6</v>
      </c>
      <c r="D449" s="256"/>
      <c r="E449" s="256"/>
      <c r="F449" s="195">
        <f t="shared" si="121"/>
        <v>0</v>
      </c>
      <c r="G449" s="195">
        <v>0</v>
      </c>
      <c r="H449" s="195">
        <v>0</v>
      </c>
      <c r="I449" s="195">
        <v>0</v>
      </c>
      <c r="J449" s="195">
        <v>0</v>
      </c>
      <c r="K449" s="195">
        <v>0</v>
      </c>
      <c r="L449" s="195">
        <v>0</v>
      </c>
      <c r="M449" s="195">
        <v>0</v>
      </c>
      <c r="N449" s="195">
        <v>0</v>
      </c>
      <c r="O449" s="195">
        <v>0</v>
      </c>
      <c r="P449" s="195">
        <v>0</v>
      </c>
      <c r="Q449" s="195">
        <v>0</v>
      </c>
      <c r="R449" s="195">
        <v>0</v>
      </c>
    </row>
    <row r="450" spans="1:18" s="210" customFormat="1" ht="15">
      <c r="A450" s="268"/>
      <c r="B450" s="258"/>
      <c r="C450" s="209" t="s">
        <v>7</v>
      </c>
      <c r="D450" s="256"/>
      <c r="E450" s="256"/>
      <c r="F450" s="195">
        <f t="shared" si="121"/>
        <v>8502.106</v>
      </c>
      <c r="G450" s="195">
        <v>2293.13295</v>
      </c>
      <c r="H450" s="195">
        <v>257.499</v>
      </c>
      <c r="I450" s="195">
        <v>5951.47405</v>
      </c>
      <c r="J450" s="195">
        <v>0</v>
      </c>
      <c r="K450" s="195">
        <v>0</v>
      </c>
      <c r="L450" s="195">
        <v>0</v>
      </c>
      <c r="M450" s="195">
        <v>0</v>
      </c>
      <c r="N450" s="195">
        <v>0</v>
      </c>
      <c r="O450" s="195">
        <v>0</v>
      </c>
      <c r="P450" s="195">
        <v>0</v>
      </c>
      <c r="Q450" s="195">
        <v>0</v>
      </c>
      <c r="R450" s="195">
        <v>0</v>
      </c>
    </row>
    <row r="451" spans="1:18" s="210" customFormat="1" ht="15">
      <c r="A451" s="268"/>
      <c r="B451" s="258"/>
      <c r="C451" s="209" t="s">
        <v>8</v>
      </c>
      <c r="D451" s="256"/>
      <c r="E451" s="256"/>
      <c r="F451" s="195">
        <f t="shared" si="121"/>
        <v>1099.19975</v>
      </c>
      <c r="G451" s="195">
        <f>G450*0.1</f>
        <v>229.3133</v>
      </c>
      <c r="H451" s="195">
        <v>208.611</v>
      </c>
      <c r="I451" s="195">
        <v>661.27545</v>
      </c>
      <c r="J451" s="195">
        <v>0</v>
      </c>
      <c r="K451" s="195">
        <v>0</v>
      </c>
      <c r="L451" s="195">
        <v>0</v>
      </c>
      <c r="M451" s="195">
        <v>0</v>
      </c>
      <c r="N451" s="195">
        <v>0</v>
      </c>
      <c r="O451" s="195">
        <v>0</v>
      </c>
      <c r="P451" s="195">
        <v>0</v>
      </c>
      <c r="Q451" s="195">
        <v>0</v>
      </c>
      <c r="R451" s="195">
        <v>0</v>
      </c>
    </row>
    <row r="452" spans="1:18" s="210" customFormat="1" ht="15">
      <c r="A452" s="268"/>
      <c r="B452" s="258"/>
      <c r="C452" s="209" t="s">
        <v>187</v>
      </c>
      <c r="D452" s="256"/>
      <c r="E452" s="256"/>
      <c r="F452" s="195">
        <f t="shared" si="121"/>
        <v>0</v>
      </c>
      <c r="G452" s="195">
        <v>0</v>
      </c>
      <c r="H452" s="195">
        <v>0</v>
      </c>
      <c r="I452" s="195">
        <v>0</v>
      </c>
      <c r="J452" s="195">
        <v>0</v>
      </c>
      <c r="K452" s="195">
        <v>0</v>
      </c>
      <c r="L452" s="195">
        <v>0</v>
      </c>
      <c r="M452" s="195">
        <v>0</v>
      </c>
      <c r="N452" s="195">
        <v>0</v>
      </c>
      <c r="O452" s="195">
        <v>0</v>
      </c>
      <c r="P452" s="195">
        <v>0</v>
      </c>
      <c r="Q452" s="195">
        <v>0</v>
      </c>
      <c r="R452" s="195">
        <v>0</v>
      </c>
    </row>
    <row r="453" spans="1:18" s="210" customFormat="1" ht="15">
      <c r="A453" s="268" t="s">
        <v>114</v>
      </c>
      <c r="B453" s="258" t="s">
        <v>181</v>
      </c>
      <c r="C453" s="206" t="s">
        <v>475</v>
      </c>
      <c r="D453" s="256"/>
      <c r="E453" s="256"/>
      <c r="F453" s="194">
        <f t="shared" si="121"/>
        <v>1266.882</v>
      </c>
      <c r="G453" s="194">
        <f aca="true" t="shared" si="124" ref="G453:R453">SUM(G454:G457)</f>
        <v>297</v>
      </c>
      <c r="H453" s="194">
        <f t="shared" si="124"/>
        <v>969.882</v>
      </c>
      <c r="I453" s="194">
        <f t="shared" si="124"/>
        <v>0</v>
      </c>
      <c r="J453" s="194">
        <f t="shared" si="124"/>
        <v>0</v>
      </c>
      <c r="K453" s="194">
        <f t="shared" si="124"/>
        <v>0</v>
      </c>
      <c r="L453" s="194">
        <f t="shared" si="124"/>
        <v>0</v>
      </c>
      <c r="M453" s="194">
        <f t="shared" si="124"/>
        <v>0</v>
      </c>
      <c r="N453" s="194">
        <f t="shared" si="124"/>
        <v>0</v>
      </c>
      <c r="O453" s="194">
        <f t="shared" si="124"/>
        <v>0</v>
      </c>
      <c r="P453" s="194">
        <f t="shared" si="124"/>
        <v>0</v>
      </c>
      <c r="Q453" s="194">
        <f t="shared" si="124"/>
        <v>0</v>
      </c>
      <c r="R453" s="194">
        <f t="shared" si="124"/>
        <v>0</v>
      </c>
    </row>
    <row r="454" spans="1:18" s="210" customFormat="1" ht="15">
      <c r="A454" s="268"/>
      <c r="B454" s="258"/>
      <c r="C454" s="209" t="s">
        <v>6</v>
      </c>
      <c r="D454" s="256"/>
      <c r="E454" s="256"/>
      <c r="F454" s="195">
        <f t="shared" si="121"/>
        <v>0</v>
      </c>
      <c r="G454" s="195">
        <v>0</v>
      </c>
      <c r="H454" s="195">
        <v>0</v>
      </c>
      <c r="I454" s="195">
        <v>0</v>
      </c>
      <c r="J454" s="195">
        <v>0</v>
      </c>
      <c r="K454" s="195">
        <v>0</v>
      </c>
      <c r="L454" s="195">
        <v>0</v>
      </c>
      <c r="M454" s="195">
        <v>0</v>
      </c>
      <c r="N454" s="195">
        <v>0</v>
      </c>
      <c r="O454" s="195">
        <v>0</v>
      </c>
      <c r="P454" s="195">
        <v>0</v>
      </c>
      <c r="Q454" s="195">
        <v>0</v>
      </c>
      <c r="R454" s="195">
        <v>0</v>
      </c>
    </row>
    <row r="455" spans="1:18" s="210" customFormat="1" ht="15">
      <c r="A455" s="268"/>
      <c r="B455" s="258"/>
      <c r="C455" s="209" t="s">
        <v>7</v>
      </c>
      <c r="D455" s="256"/>
      <c r="E455" s="256"/>
      <c r="F455" s="195">
        <f t="shared" si="121"/>
        <v>1143.0938</v>
      </c>
      <c r="G455" s="195">
        <v>270</v>
      </c>
      <c r="H455" s="195">
        <v>873.0938</v>
      </c>
      <c r="I455" s="195">
        <v>0</v>
      </c>
      <c r="J455" s="195">
        <v>0</v>
      </c>
      <c r="K455" s="195">
        <v>0</v>
      </c>
      <c r="L455" s="195">
        <v>0</v>
      </c>
      <c r="M455" s="195">
        <v>0</v>
      </c>
      <c r="N455" s="195">
        <v>0</v>
      </c>
      <c r="O455" s="195">
        <v>0</v>
      </c>
      <c r="P455" s="195">
        <v>0</v>
      </c>
      <c r="Q455" s="195">
        <v>0</v>
      </c>
      <c r="R455" s="195">
        <v>0</v>
      </c>
    </row>
    <row r="456" spans="1:18" s="210" customFormat="1" ht="15">
      <c r="A456" s="268"/>
      <c r="B456" s="258"/>
      <c r="C456" s="209" t="s">
        <v>8</v>
      </c>
      <c r="D456" s="256"/>
      <c r="E456" s="256"/>
      <c r="F456" s="195">
        <f t="shared" si="121"/>
        <v>123.7882</v>
      </c>
      <c r="G456" s="195">
        <f>G455*0.1</f>
        <v>27</v>
      </c>
      <c r="H456" s="195">
        <v>96.7882</v>
      </c>
      <c r="I456" s="195">
        <f aca="true" t="shared" si="125" ref="I456:R456">I455*0.02</f>
        <v>0</v>
      </c>
      <c r="J456" s="195">
        <f t="shared" si="125"/>
        <v>0</v>
      </c>
      <c r="K456" s="195">
        <f t="shared" si="125"/>
        <v>0</v>
      </c>
      <c r="L456" s="195">
        <f t="shared" si="125"/>
        <v>0</v>
      </c>
      <c r="M456" s="195">
        <f t="shared" si="125"/>
        <v>0</v>
      </c>
      <c r="N456" s="195">
        <f t="shared" si="125"/>
        <v>0</v>
      </c>
      <c r="O456" s="195">
        <f t="shared" si="125"/>
        <v>0</v>
      </c>
      <c r="P456" s="195">
        <f t="shared" si="125"/>
        <v>0</v>
      </c>
      <c r="Q456" s="195">
        <f t="shared" si="125"/>
        <v>0</v>
      </c>
      <c r="R456" s="195">
        <f t="shared" si="125"/>
        <v>0</v>
      </c>
    </row>
    <row r="457" spans="1:18" s="210" customFormat="1" ht="15">
      <c r="A457" s="268"/>
      <c r="B457" s="258"/>
      <c r="C457" s="209" t="s">
        <v>187</v>
      </c>
      <c r="D457" s="256"/>
      <c r="E457" s="256"/>
      <c r="F457" s="195">
        <f t="shared" si="121"/>
        <v>0</v>
      </c>
      <c r="G457" s="195">
        <v>0</v>
      </c>
      <c r="H457" s="195">
        <v>0</v>
      </c>
      <c r="I457" s="195">
        <v>0</v>
      </c>
      <c r="J457" s="195">
        <v>0</v>
      </c>
      <c r="K457" s="195">
        <v>0</v>
      </c>
      <c r="L457" s="195">
        <v>0</v>
      </c>
      <c r="M457" s="195">
        <v>0</v>
      </c>
      <c r="N457" s="195">
        <v>0</v>
      </c>
      <c r="O457" s="195">
        <v>0</v>
      </c>
      <c r="P457" s="195">
        <v>0</v>
      </c>
      <c r="Q457" s="195">
        <v>0</v>
      </c>
      <c r="R457" s="195">
        <v>0</v>
      </c>
    </row>
    <row r="458" spans="1:18" s="210" customFormat="1" ht="15">
      <c r="A458" s="268" t="s">
        <v>115</v>
      </c>
      <c r="B458" s="258" t="s">
        <v>471</v>
      </c>
      <c r="C458" s="206" t="s">
        <v>475</v>
      </c>
      <c r="D458" s="256"/>
      <c r="E458" s="256"/>
      <c r="F458" s="194">
        <f t="shared" si="121"/>
        <v>1865.40338</v>
      </c>
      <c r="G458" s="194">
        <f aca="true" t="shared" si="126" ref="G458:R458">SUM(G459:G462)</f>
        <v>0</v>
      </c>
      <c r="H458" s="194">
        <f t="shared" si="126"/>
        <v>894.98896</v>
      </c>
      <c r="I458" s="194">
        <f t="shared" si="126"/>
        <v>970.41442</v>
      </c>
      <c r="J458" s="194">
        <f t="shared" si="126"/>
        <v>0</v>
      </c>
      <c r="K458" s="194">
        <f t="shared" si="126"/>
        <v>0</v>
      </c>
      <c r="L458" s="194">
        <f t="shared" si="126"/>
        <v>0</v>
      </c>
      <c r="M458" s="194">
        <f t="shared" si="126"/>
        <v>0</v>
      </c>
      <c r="N458" s="194">
        <f t="shared" si="126"/>
        <v>0</v>
      </c>
      <c r="O458" s="194">
        <f t="shared" si="126"/>
        <v>0</v>
      </c>
      <c r="P458" s="194">
        <f t="shared" si="126"/>
        <v>0</v>
      </c>
      <c r="Q458" s="194">
        <f t="shared" si="126"/>
        <v>0</v>
      </c>
      <c r="R458" s="194">
        <f t="shared" si="126"/>
        <v>0</v>
      </c>
    </row>
    <row r="459" spans="1:18" s="210" customFormat="1" ht="15">
      <c r="A459" s="268"/>
      <c r="B459" s="258"/>
      <c r="C459" s="209" t="s">
        <v>6</v>
      </c>
      <c r="D459" s="256"/>
      <c r="E459" s="256"/>
      <c r="F459" s="195">
        <f t="shared" si="121"/>
        <v>0</v>
      </c>
      <c r="G459" s="195">
        <v>0</v>
      </c>
      <c r="H459" s="195">
        <v>0</v>
      </c>
      <c r="I459" s="195">
        <v>0</v>
      </c>
      <c r="J459" s="195">
        <v>0</v>
      </c>
      <c r="K459" s="195">
        <v>0</v>
      </c>
      <c r="L459" s="195">
        <v>0</v>
      </c>
      <c r="M459" s="195">
        <v>0</v>
      </c>
      <c r="N459" s="195">
        <v>0</v>
      </c>
      <c r="O459" s="195">
        <v>0</v>
      </c>
      <c r="P459" s="195">
        <v>0</v>
      </c>
      <c r="Q459" s="195">
        <v>0</v>
      </c>
      <c r="R459" s="195">
        <v>0</v>
      </c>
    </row>
    <row r="460" spans="1:18" s="210" customFormat="1" ht="15">
      <c r="A460" s="268"/>
      <c r="B460" s="258"/>
      <c r="C460" s="209" t="s">
        <v>7</v>
      </c>
      <c r="D460" s="256"/>
      <c r="E460" s="256"/>
      <c r="F460" s="195">
        <f t="shared" si="121"/>
        <v>1594.58496</v>
      </c>
      <c r="G460" s="195">
        <v>0</v>
      </c>
      <c r="H460" s="195">
        <v>714.08596</v>
      </c>
      <c r="I460" s="195">
        <v>880.499</v>
      </c>
      <c r="J460" s="195">
        <v>0</v>
      </c>
      <c r="K460" s="195">
        <v>0</v>
      </c>
      <c r="L460" s="195">
        <v>0</v>
      </c>
      <c r="M460" s="195">
        <v>0</v>
      </c>
      <c r="N460" s="195">
        <v>0</v>
      </c>
      <c r="O460" s="195">
        <v>0</v>
      </c>
      <c r="P460" s="195">
        <v>0</v>
      </c>
      <c r="Q460" s="195">
        <v>0</v>
      </c>
      <c r="R460" s="195">
        <v>0</v>
      </c>
    </row>
    <row r="461" spans="1:18" s="210" customFormat="1" ht="15">
      <c r="A461" s="268"/>
      <c r="B461" s="258"/>
      <c r="C461" s="209" t="s">
        <v>8</v>
      </c>
      <c r="D461" s="256"/>
      <c r="E461" s="256"/>
      <c r="F461" s="195">
        <f t="shared" si="121"/>
        <v>270.81842</v>
      </c>
      <c r="G461" s="195">
        <v>0</v>
      </c>
      <c r="H461" s="195">
        <v>180.903</v>
      </c>
      <c r="I461" s="195">
        <v>89.91542</v>
      </c>
      <c r="J461" s="195">
        <v>0</v>
      </c>
      <c r="K461" s="195">
        <v>0</v>
      </c>
      <c r="L461" s="195">
        <v>0</v>
      </c>
      <c r="M461" s="195">
        <v>0</v>
      </c>
      <c r="N461" s="195">
        <v>0</v>
      </c>
      <c r="O461" s="195">
        <v>0</v>
      </c>
      <c r="P461" s="195">
        <v>0</v>
      </c>
      <c r="Q461" s="195">
        <v>0</v>
      </c>
      <c r="R461" s="195">
        <v>0</v>
      </c>
    </row>
    <row r="462" spans="1:18" s="210" customFormat="1" ht="15">
      <c r="A462" s="268"/>
      <c r="B462" s="258"/>
      <c r="C462" s="209" t="s">
        <v>187</v>
      </c>
      <c r="D462" s="256"/>
      <c r="E462" s="256"/>
      <c r="F462" s="195">
        <f t="shared" si="121"/>
        <v>0</v>
      </c>
      <c r="G462" s="195">
        <v>0</v>
      </c>
      <c r="H462" s="195">
        <v>0</v>
      </c>
      <c r="I462" s="195">
        <v>0</v>
      </c>
      <c r="J462" s="195">
        <v>0</v>
      </c>
      <c r="K462" s="195">
        <v>0</v>
      </c>
      <c r="L462" s="195">
        <v>0</v>
      </c>
      <c r="M462" s="195">
        <v>0</v>
      </c>
      <c r="N462" s="195">
        <v>0</v>
      </c>
      <c r="O462" s="195">
        <v>0</v>
      </c>
      <c r="P462" s="195">
        <v>0</v>
      </c>
      <c r="Q462" s="195">
        <v>0</v>
      </c>
      <c r="R462" s="195">
        <v>0</v>
      </c>
    </row>
    <row r="463" spans="1:18" s="207" customFormat="1" ht="15">
      <c r="A463" s="268" t="s">
        <v>116</v>
      </c>
      <c r="B463" s="258" t="s">
        <v>262</v>
      </c>
      <c r="C463" s="206" t="s">
        <v>475</v>
      </c>
      <c r="D463" s="256"/>
      <c r="E463" s="256"/>
      <c r="F463" s="194">
        <f t="shared" si="121"/>
        <v>223425.928</v>
      </c>
      <c r="G463" s="194">
        <f aca="true" t="shared" si="127" ref="G463:R463">SUM(G464:G467)</f>
        <v>0</v>
      </c>
      <c r="H463" s="194">
        <f t="shared" si="127"/>
        <v>0</v>
      </c>
      <c r="I463" s="194">
        <f t="shared" si="127"/>
        <v>0</v>
      </c>
      <c r="J463" s="194">
        <f t="shared" si="127"/>
        <v>0</v>
      </c>
      <c r="K463" s="194">
        <f t="shared" si="127"/>
        <v>0</v>
      </c>
      <c r="L463" s="194">
        <f t="shared" si="127"/>
        <v>0</v>
      </c>
      <c r="M463" s="194">
        <f t="shared" si="127"/>
        <v>223425.928</v>
      </c>
      <c r="N463" s="194">
        <f t="shared" si="127"/>
        <v>0</v>
      </c>
      <c r="O463" s="194">
        <f t="shared" si="127"/>
        <v>0</v>
      </c>
      <c r="P463" s="194">
        <f t="shared" si="127"/>
        <v>0</v>
      </c>
      <c r="Q463" s="194">
        <f t="shared" si="127"/>
        <v>0</v>
      </c>
      <c r="R463" s="194">
        <f t="shared" si="127"/>
        <v>0</v>
      </c>
    </row>
    <row r="464" spans="1:18" s="210" customFormat="1" ht="15">
      <c r="A464" s="268"/>
      <c r="B464" s="258"/>
      <c r="C464" s="209" t="s">
        <v>6</v>
      </c>
      <c r="D464" s="256"/>
      <c r="E464" s="256"/>
      <c r="F464" s="195">
        <f t="shared" si="121"/>
        <v>0</v>
      </c>
      <c r="G464" s="195">
        <v>0</v>
      </c>
      <c r="H464" s="195">
        <v>0</v>
      </c>
      <c r="I464" s="195">
        <v>0</v>
      </c>
      <c r="J464" s="195">
        <v>0</v>
      </c>
      <c r="K464" s="195">
        <v>0</v>
      </c>
      <c r="L464" s="195">
        <v>0</v>
      </c>
      <c r="M464" s="195">
        <v>0</v>
      </c>
      <c r="N464" s="195">
        <v>0</v>
      </c>
      <c r="O464" s="195">
        <v>0</v>
      </c>
      <c r="P464" s="195">
        <v>0</v>
      </c>
      <c r="Q464" s="195">
        <v>0</v>
      </c>
      <c r="R464" s="195">
        <v>0</v>
      </c>
    </row>
    <row r="465" spans="1:18" s="210" customFormat="1" ht="15">
      <c r="A465" s="268"/>
      <c r="B465" s="258"/>
      <c r="C465" s="209" t="s">
        <v>7</v>
      </c>
      <c r="D465" s="256"/>
      <c r="E465" s="256"/>
      <c r="F465" s="195">
        <f t="shared" si="121"/>
        <v>203114.48</v>
      </c>
      <c r="G465" s="195">
        <v>0</v>
      </c>
      <c r="H465" s="195">
        <v>0</v>
      </c>
      <c r="I465" s="195">
        <v>0</v>
      </c>
      <c r="J465" s="195">
        <v>0</v>
      </c>
      <c r="K465" s="195">
        <v>0</v>
      </c>
      <c r="L465" s="195">
        <v>0</v>
      </c>
      <c r="M465" s="195">
        <v>203114.48</v>
      </c>
      <c r="N465" s="195">
        <v>0</v>
      </c>
      <c r="O465" s="195">
        <v>0</v>
      </c>
      <c r="P465" s="195">
        <v>0</v>
      </c>
      <c r="Q465" s="195">
        <v>0</v>
      </c>
      <c r="R465" s="195">
        <v>0</v>
      </c>
    </row>
    <row r="466" spans="1:18" s="210" customFormat="1" ht="15">
      <c r="A466" s="268"/>
      <c r="B466" s="258"/>
      <c r="C466" s="209" t="s">
        <v>8</v>
      </c>
      <c r="D466" s="256"/>
      <c r="E466" s="256"/>
      <c r="F466" s="195">
        <f t="shared" si="121"/>
        <v>20311.448</v>
      </c>
      <c r="G466" s="195">
        <f>G465*0.1</f>
        <v>0</v>
      </c>
      <c r="H466" s="195">
        <f>H465*0.1</f>
        <v>0</v>
      </c>
      <c r="I466" s="195">
        <f>I465*0.1</f>
        <v>0</v>
      </c>
      <c r="J466" s="195">
        <v>0</v>
      </c>
      <c r="K466" s="195">
        <f>K465*0.1</f>
        <v>0</v>
      </c>
      <c r="L466" s="195">
        <f>L465*0.1</f>
        <v>0</v>
      </c>
      <c r="M466" s="195">
        <f>M465*0.1</f>
        <v>20311.448</v>
      </c>
      <c r="N466" s="195">
        <v>0</v>
      </c>
      <c r="O466" s="195">
        <v>0</v>
      </c>
      <c r="P466" s="195">
        <v>0</v>
      </c>
      <c r="Q466" s="195">
        <v>0</v>
      </c>
      <c r="R466" s="195">
        <v>0</v>
      </c>
    </row>
    <row r="467" spans="1:18" s="210" customFormat="1" ht="15">
      <c r="A467" s="268"/>
      <c r="B467" s="258"/>
      <c r="C467" s="209" t="s">
        <v>187</v>
      </c>
      <c r="D467" s="256"/>
      <c r="E467" s="256"/>
      <c r="F467" s="195">
        <f t="shared" si="121"/>
        <v>0</v>
      </c>
      <c r="G467" s="195">
        <v>0</v>
      </c>
      <c r="H467" s="195">
        <v>0</v>
      </c>
      <c r="I467" s="195">
        <v>0</v>
      </c>
      <c r="J467" s="195">
        <v>0</v>
      </c>
      <c r="K467" s="195">
        <v>0</v>
      </c>
      <c r="L467" s="195">
        <v>0</v>
      </c>
      <c r="M467" s="195">
        <v>0</v>
      </c>
      <c r="N467" s="195">
        <v>0</v>
      </c>
      <c r="O467" s="195">
        <v>0</v>
      </c>
      <c r="P467" s="195">
        <v>0</v>
      </c>
      <c r="Q467" s="195">
        <v>0</v>
      </c>
      <c r="R467" s="195">
        <v>0</v>
      </c>
    </row>
    <row r="468" spans="1:18" s="210" customFormat="1" ht="15">
      <c r="A468" s="268" t="s">
        <v>117</v>
      </c>
      <c r="B468" s="258" t="s">
        <v>263</v>
      </c>
      <c r="C468" s="206" t="s">
        <v>475</v>
      </c>
      <c r="D468" s="256"/>
      <c r="E468" s="256"/>
      <c r="F468" s="213">
        <f t="shared" si="121"/>
        <v>709669.873</v>
      </c>
      <c r="G468" s="213">
        <f aca="true" t="shared" si="128" ref="G468:R468">SUM(G469:G472)</f>
        <v>0</v>
      </c>
      <c r="H468" s="213">
        <f t="shared" si="128"/>
        <v>0</v>
      </c>
      <c r="I468" s="213">
        <f t="shared" si="128"/>
        <v>0</v>
      </c>
      <c r="J468" s="213">
        <f t="shared" si="128"/>
        <v>0</v>
      </c>
      <c r="K468" s="213">
        <f t="shared" si="128"/>
        <v>0</v>
      </c>
      <c r="L468" s="213">
        <f t="shared" si="128"/>
        <v>0</v>
      </c>
      <c r="M468" s="213">
        <f t="shared" si="128"/>
        <v>223845.721</v>
      </c>
      <c r="N468" s="213">
        <f t="shared" si="128"/>
        <v>237446.858</v>
      </c>
      <c r="O468" s="213">
        <f t="shared" si="128"/>
        <v>248377.294</v>
      </c>
      <c r="P468" s="213">
        <f t="shared" si="128"/>
        <v>0</v>
      </c>
      <c r="Q468" s="213">
        <f t="shared" si="128"/>
        <v>0</v>
      </c>
      <c r="R468" s="213">
        <f t="shared" si="128"/>
        <v>0</v>
      </c>
    </row>
    <row r="469" spans="1:18" s="210" customFormat="1" ht="15">
      <c r="A469" s="268"/>
      <c r="B469" s="258"/>
      <c r="C469" s="209" t="s">
        <v>6</v>
      </c>
      <c r="D469" s="256"/>
      <c r="E469" s="256"/>
      <c r="F469" s="195">
        <f t="shared" si="121"/>
        <v>0</v>
      </c>
      <c r="G469" s="195">
        <v>0</v>
      </c>
      <c r="H469" s="195">
        <v>0</v>
      </c>
      <c r="I469" s="195">
        <v>0</v>
      </c>
      <c r="J469" s="195">
        <v>0</v>
      </c>
      <c r="K469" s="195">
        <v>0</v>
      </c>
      <c r="L469" s="195">
        <v>0</v>
      </c>
      <c r="M469" s="195">
        <v>0</v>
      </c>
      <c r="N469" s="195">
        <v>0</v>
      </c>
      <c r="O469" s="195">
        <v>0</v>
      </c>
      <c r="P469" s="195">
        <v>0</v>
      </c>
      <c r="Q469" s="195">
        <v>0</v>
      </c>
      <c r="R469" s="195">
        <v>0</v>
      </c>
    </row>
    <row r="470" spans="1:18" s="210" customFormat="1" ht="15">
      <c r="A470" s="268"/>
      <c r="B470" s="258"/>
      <c r="C470" s="209" t="s">
        <v>7</v>
      </c>
      <c r="D470" s="256"/>
      <c r="E470" s="256"/>
      <c r="F470" s="195">
        <f t="shared" si="121"/>
        <v>645154.43</v>
      </c>
      <c r="G470" s="195">
        <v>0</v>
      </c>
      <c r="H470" s="195">
        <v>0</v>
      </c>
      <c r="I470" s="195">
        <v>0</v>
      </c>
      <c r="J470" s="195">
        <v>0</v>
      </c>
      <c r="K470" s="195">
        <v>0</v>
      </c>
      <c r="L470" s="195">
        <v>0</v>
      </c>
      <c r="M470" s="195">
        <v>203496.11</v>
      </c>
      <c r="N470" s="195">
        <v>215860.78</v>
      </c>
      <c r="O470" s="195">
        <v>225797.54</v>
      </c>
      <c r="P470" s="195">
        <v>0</v>
      </c>
      <c r="Q470" s="195">
        <v>0</v>
      </c>
      <c r="R470" s="195">
        <v>0</v>
      </c>
    </row>
    <row r="471" spans="1:18" s="210" customFormat="1" ht="15">
      <c r="A471" s="268"/>
      <c r="B471" s="258"/>
      <c r="C471" s="209" t="s">
        <v>8</v>
      </c>
      <c r="D471" s="256"/>
      <c r="E471" s="256"/>
      <c r="F471" s="195">
        <f t="shared" si="121"/>
        <v>64515.443</v>
      </c>
      <c r="G471" s="195">
        <f>G470*0.1</f>
        <v>0</v>
      </c>
      <c r="H471" s="195">
        <f>H470*0.1</f>
        <v>0</v>
      </c>
      <c r="I471" s="195">
        <f>I470*0.1</f>
        <v>0</v>
      </c>
      <c r="J471" s="195">
        <v>0</v>
      </c>
      <c r="K471" s="195">
        <f>K470*0.1</f>
        <v>0</v>
      </c>
      <c r="L471" s="195">
        <f>L470*0.1</f>
        <v>0</v>
      </c>
      <c r="M471" s="195">
        <f>M470*0.1</f>
        <v>20349.611</v>
      </c>
      <c r="N471" s="195">
        <f>N470*0.1</f>
        <v>21586.078</v>
      </c>
      <c r="O471" s="195">
        <f>O470*0.1</f>
        <v>22579.754</v>
      </c>
      <c r="P471" s="195">
        <v>0</v>
      </c>
      <c r="Q471" s="195">
        <v>0</v>
      </c>
      <c r="R471" s="195">
        <v>0</v>
      </c>
    </row>
    <row r="472" spans="1:18" s="210" customFormat="1" ht="15">
      <c r="A472" s="268"/>
      <c r="B472" s="258"/>
      <c r="C472" s="209" t="s">
        <v>187</v>
      </c>
      <c r="D472" s="256"/>
      <c r="E472" s="256"/>
      <c r="F472" s="195">
        <f t="shared" si="121"/>
        <v>0</v>
      </c>
      <c r="G472" s="195">
        <v>0</v>
      </c>
      <c r="H472" s="195">
        <v>0</v>
      </c>
      <c r="I472" s="195">
        <v>0</v>
      </c>
      <c r="J472" s="195">
        <v>0</v>
      </c>
      <c r="K472" s="195">
        <v>0</v>
      </c>
      <c r="L472" s="195">
        <v>0</v>
      </c>
      <c r="M472" s="195">
        <v>0</v>
      </c>
      <c r="N472" s="195">
        <v>0</v>
      </c>
      <c r="O472" s="195">
        <v>0</v>
      </c>
      <c r="P472" s="195">
        <v>0</v>
      </c>
      <c r="Q472" s="195">
        <v>0</v>
      </c>
      <c r="R472" s="195">
        <v>0</v>
      </c>
    </row>
    <row r="473" spans="1:18" s="207" customFormat="1" ht="15">
      <c r="A473" s="268" t="s">
        <v>118</v>
      </c>
      <c r="B473" s="258" t="s">
        <v>194</v>
      </c>
      <c r="C473" s="206" t="s">
        <v>475</v>
      </c>
      <c r="D473" s="256"/>
      <c r="E473" s="256"/>
      <c r="F473" s="194">
        <f t="shared" si="121"/>
        <v>688.2282</v>
      </c>
      <c r="G473" s="194">
        <f aca="true" t="shared" si="129" ref="G473:R473">SUM(G474:G477)</f>
        <v>688.2282</v>
      </c>
      <c r="H473" s="194">
        <f t="shared" si="129"/>
        <v>0</v>
      </c>
      <c r="I473" s="194">
        <f t="shared" si="129"/>
        <v>0</v>
      </c>
      <c r="J473" s="194">
        <f t="shared" si="129"/>
        <v>0</v>
      </c>
      <c r="K473" s="194">
        <f t="shared" si="129"/>
        <v>0</v>
      </c>
      <c r="L473" s="194">
        <f t="shared" si="129"/>
        <v>0</v>
      </c>
      <c r="M473" s="194">
        <f t="shared" si="129"/>
        <v>0</v>
      </c>
      <c r="N473" s="194">
        <f t="shared" si="129"/>
        <v>0</v>
      </c>
      <c r="O473" s="194">
        <f t="shared" si="129"/>
        <v>0</v>
      </c>
      <c r="P473" s="194">
        <f t="shared" si="129"/>
        <v>0</v>
      </c>
      <c r="Q473" s="194">
        <f t="shared" si="129"/>
        <v>0</v>
      </c>
      <c r="R473" s="194">
        <f t="shared" si="129"/>
        <v>0</v>
      </c>
    </row>
    <row r="474" spans="1:18" s="210" customFormat="1" ht="15">
      <c r="A474" s="268"/>
      <c r="B474" s="258"/>
      <c r="C474" s="209" t="s">
        <v>6</v>
      </c>
      <c r="D474" s="256"/>
      <c r="E474" s="256"/>
      <c r="F474" s="195">
        <f t="shared" si="121"/>
        <v>0</v>
      </c>
      <c r="G474" s="195">
        <v>0</v>
      </c>
      <c r="H474" s="195">
        <v>0</v>
      </c>
      <c r="I474" s="195">
        <v>0</v>
      </c>
      <c r="J474" s="195">
        <v>0</v>
      </c>
      <c r="K474" s="195">
        <v>0</v>
      </c>
      <c r="L474" s="195">
        <v>0</v>
      </c>
      <c r="M474" s="195">
        <v>0</v>
      </c>
      <c r="N474" s="195">
        <v>0</v>
      </c>
      <c r="O474" s="195">
        <v>0</v>
      </c>
      <c r="P474" s="195">
        <v>0</v>
      </c>
      <c r="Q474" s="195">
        <v>0</v>
      </c>
      <c r="R474" s="195">
        <v>0</v>
      </c>
    </row>
    <row r="475" spans="1:18" s="210" customFormat="1" ht="15">
      <c r="A475" s="268"/>
      <c r="B475" s="258"/>
      <c r="C475" s="209" t="s">
        <v>7</v>
      </c>
      <c r="D475" s="256"/>
      <c r="E475" s="256"/>
      <c r="F475" s="195">
        <f t="shared" si="121"/>
        <v>625.662</v>
      </c>
      <c r="G475" s="195">
        <v>625.662</v>
      </c>
      <c r="H475" s="195">
        <v>0</v>
      </c>
      <c r="I475" s="195">
        <v>0</v>
      </c>
      <c r="J475" s="195">
        <v>0</v>
      </c>
      <c r="K475" s="195">
        <v>0</v>
      </c>
      <c r="L475" s="195">
        <v>0</v>
      </c>
      <c r="M475" s="195">
        <v>0</v>
      </c>
      <c r="N475" s="195">
        <v>0</v>
      </c>
      <c r="O475" s="195">
        <v>0</v>
      </c>
      <c r="P475" s="195">
        <v>0</v>
      </c>
      <c r="Q475" s="195">
        <v>0</v>
      </c>
      <c r="R475" s="195">
        <v>0</v>
      </c>
    </row>
    <row r="476" spans="1:18" s="210" customFormat="1" ht="15">
      <c r="A476" s="268"/>
      <c r="B476" s="258"/>
      <c r="C476" s="209" t="s">
        <v>8</v>
      </c>
      <c r="D476" s="256"/>
      <c r="E476" s="256"/>
      <c r="F476" s="195">
        <f t="shared" si="121"/>
        <v>62.5662</v>
      </c>
      <c r="G476" s="195">
        <f>G475*0.1</f>
        <v>62.5662</v>
      </c>
      <c r="H476" s="195">
        <f>H475*0.02</f>
        <v>0</v>
      </c>
      <c r="I476" s="195">
        <f aca="true" t="shared" si="130" ref="I476:R476">I475*0.02</f>
        <v>0</v>
      </c>
      <c r="J476" s="195">
        <f t="shared" si="130"/>
        <v>0</v>
      </c>
      <c r="K476" s="195">
        <f t="shared" si="130"/>
        <v>0</v>
      </c>
      <c r="L476" s="195">
        <f t="shared" si="130"/>
        <v>0</v>
      </c>
      <c r="M476" s="195">
        <f t="shared" si="130"/>
        <v>0</v>
      </c>
      <c r="N476" s="195">
        <f t="shared" si="130"/>
        <v>0</v>
      </c>
      <c r="O476" s="195">
        <f t="shared" si="130"/>
        <v>0</v>
      </c>
      <c r="P476" s="195">
        <f t="shared" si="130"/>
        <v>0</v>
      </c>
      <c r="Q476" s="195">
        <f t="shared" si="130"/>
        <v>0</v>
      </c>
      <c r="R476" s="195">
        <f t="shared" si="130"/>
        <v>0</v>
      </c>
    </row>
    <row r="477" spans="1:18" s="210" customFormat="1" ht="15">
      <c r="A477" s="268"/>
      <c r="B477" s="258"/>
      <c r="C477" s="209" t="s">
        <v>187</v>
      </c>
      <c r="D477" s="256"/>
      <c r="E477" s="256"/>
      <c r="F477" s="195">
        <f t="shared" si="121"/>
        <v>0</v>
      </c>
      <c r="G477" s="195">
        <v>0</v>
      </c>
      <c r="H477" s="195">
        <v>0</v>
      </c>
      <c r="I477" s="195">
        <v>0</v>
      </c>
      <c r="J477" s="195">
        <v>0</v>
      </c>
      <c r="K477" s="195">
        <v>0</v>
      </c>
      <c r="L477" s="195">
        <v>0</v>
      </c>
      <c r="M477" s="195">
        <v>0</v>
      </c>
      <c r="N477" s="195">
        <v>0</v>
      </c>
      <c r="O477" s="195">
        <v>0</v>
      </c>
      <c r="P477" s="195">
        <v>0</v>
      </c>
      <c r="Q477" s="195">
        <v>0</v>
      </c>
      <c r="R477" s="195">
        <v>0</v>
      </c>
    </row>
    <row r="478" spans="1:18" s="207" customFormat="1" ht="15">
      <c r="A478" s="268" t="s">
        <v>185</v>
      </c>
      <c r="B478" s="258" t="s">
        <v>183</v>
      </c>
      <c r="C478" s="206" t="s">
        <v>475</v>
      </c>
      <c r="D478" s="256"/>
      <c r="E478" s="256"/>
      <c r="F478" s="194">
        <f t="shared" si="121"/>
        <v>30367.9134</v>
      </c>
      <c r="G478" s="194">
        <f aca="true" t="shared" si="131" ref="G478:R478">SUM(G479:G482)</f>
        <v>30367.9134</v>
      </c>
      <c r="H478" s="194">
        <f t="shared" si="131"/>
        <v>0</v>
      </c>
      <c r="I478" s="194">
        <f t="shared" si="131"/>
        <v>0</v>
      </c>
      <c r="J478" s="194">
        <f t="shared" si="131"/>
        <v>0</v>
      </c>
      <c r="K478" s="194">
        <f t="shared" si="131"/>
        <v>0</v>
      </c>
      <c r="L478" s="194">
        <f t="shared" si="131"/>
        <v>0</v>
      </c>
      <c r="M478" s="194">
        <f t="shared" si="131"/>
        <v>0</v>
      </c>
      <c r="N478" s="194">
        <f t="shared" si="131"/>
        <v>0</v>
      </c>
      <c r="O478" s="194">
        <f t="shared" si="131"/>
        <v>0</v>
      </c>
      <c r="P478" s="194">
        <f t="shared" si="131"/>
        <v>0</v>
      </c>
      <c r="Q478" s="194">
        <f t="shared" si="131"/>
        <v>0</v>
      </c>
      <c r="R478" s="194">
        <f t="shared" si="131"/>
        <v>0</v>
      </c>
    </row>
    <row r="479" spans="1:18" s="210" customFormat="1" ht="15">
      <c r="A479" s="268"/>
      <c r="B479" s="258"/>
      <c r="C479" s="209" t="s">
        <v>6</v>
      </c>
      <c r="D479" s="256"/>
      <c r="E479" s="256"/>
      <c r="F479" s="195">
        <f t="shared" si="121"/>
        <v>0</v>
      </c>
      <c r="G479" s="195">
        <v>0</v>
      </c>
      <c r="H479" s="195">
        <v>0</v>
      </c>
      <c r="I479" s="195">
        <v>0</v>
      </c>
      <c r="J479" s="195">
        <v>0</v>
      </c>
      <c r="K479" s="195">
        <v>0</v>
      </c>
      <c r="L479" s="195">
        <v>0</v>
      </c>
      <c r="M479" s="195">
        <v>0</v>
      </c>
      <c r="N479" s="195">
        <v>0</v>
      </c>
      <c r="O479" s="195">
        <v>0</v>
      </c>
      <c r="P479" s="195">
        <v>0</v>
      </c>
      <c r="Q479" s="195">
        <v>0</v>
      </c>
      <c r="R479" s="195">
        <v>0</v>
      </c>
    </row>
    <row r="480" spans="1:18" s="210" customFormat="1" ht="15">
      <c r="A480" s="268"/>
      <c r="B480" s="258"/>
      <c r="C480" s="209" t="s">
        <v>7</v>
      </c>
      <c r="D480" s="256"/>
      <c r="E480" s="256"/>
      <c r="F480" s="195">
        <f t="shared" si="121"/>
        <v>27607.194</v>
      </c>
      <c r="G480" s="195">
        <v>27607.194</v>
      </c>
      <c r="H480" s="195">
        <v>0</v>
      </c>
      <c r="I480" s="195">
        <v>0</v>
      </c>
      <c r="J480" s="195">
        <v>0</v>
      </c>
      <c r="K480" s="195">
        <v>0</v>
      </c>
      <c r="L480" s="195">
        <v>0</v>
      </c>
      <c r="M480" s="195">
        <v>0</v>
      </c>
      <c r="N480" s="195">
        <v>0</v>
      </c>
      <c r="O480" s="195">
        <v>0</v>
      </c>
      <c r="P480" s="195">
        <v>0</v>
      </c>
      <c r="Q480" s="195">
        <v>0</v>
      </c>
      <c r="R480" s="195">
        <v>0</v>
      </c>
    </row>
    <row r="481" spans="1:18" s="210" customFormat="1" ht="15">
      <c r="A481" s="268"/>
      <c r="B481" s="258"/>
      <c r="C481" s="209" t="s">
        <v>8</v>
      </c>
      <c r="D481" s="256"/>
      <c r="E481" s="256"/>
      <c r="F481" s="195">
        <f t="shared" si="121"/>
        <v>2760.7194</v>
      </c>
      <c r="G481" s="195">
        <f>G480*0.1</f>
        <v>2760.7194</v>
      </c>
      <c r="H481" s="195">
        <f>H480*0.02</f>
        <v>0</v>
      </c>
      <c r="I481" s="195">
        <f aca="true" t="shared" si="132" ref="I481:R481">I480*0.02</f>
        <v>0</v>
      </c>
      <c r="J481" s="195">
        <f t="shared" si="132"/>
        <v>0</v>
      </c>
      <c r="K481" s="195">
        <f t="shared" si="132"/>
        <v>0</v>
      </c>
      <c r="L481" s="195">
        <f t="shared" si="132"/>
        <v>0</v>
      </c>
      <c r="M481" s="195">
        <f t="shared" si="132"/>
        <v>0</v>
      </c>
      <c r="N481" s="195">
        <f t="shared" si="132"/>
        <v>0</v>
      </c>
      <c r="O481" s="195">
        <f t="shared" si="132"/>
        <v>0</v>
      </c>
      <c r="P481" s="195">
        <f t="shared" si="132"/>
        <v>0</v>
      </c>
      <c r="Q481" s="195">
        <f t="shared" si="132"/>
        <v>0</v>
      </c>
      <c r="R481" s="195">
        <f t="shared" si="132"/>
        <v>0</v>
      </c>
    </row>
    <row r="482" spans="1:18" s="210" customFormat="1" ht="15">
      <c r="A482" s="268"/>
      <c r="B482" s="258"/>
      <c r="C482" s="209" t="s">
        <v>187</v>
      </c>
      <c r="D482" s="256"/>
      <c r="E482" s="256"/>
      <c r="F482" s="195">
        <f t="shared" si="121"/>
        <v>0</v>
      </c>
      <c r="G482" s="195">
        <v>0</v>
      </c>
      <c r="H482" s="195">
        <v>0</v>
      </c>
      <c r="I482" s="195">
        <v>0</v>
      </c>
      <c r="J482" s="195">
        <v>0</v>
      </c>
      <c r="K482" s="195">
        <v>0</v>
      </c>
      <c r="L482" s="195">
        <v>0</v>
      </c>
      <c r="M482" s="195">
        <v>0</v>
      </c>
      <c r="N482" s="195">
        <v>0</v>
      </c>
      <c r="O482" s="195">
        <v>0</v>
      </c>
      <c r="P482" s="195">
        <v>0</v>
      </c>
      <c r="Q482" s="195">
        <v>0</v>
      </c>
      <c r="R482" s="195">
        <v>0</v>
      </c>
    </row>
    <row r="483" spans="1:18" s="207" customFormat="1" ht="15">
      <c r="A483" s="268" t="s">
        <v>193</v>
      </c>
      <c r="B483" s="258" t="s">
        <v>192</v>
      </c>
      <c r="C483" s="206" t="s">
        <v>475</v>
      </c>
      <c r="D483" s="256"/>
      <c r="E483" s="256"/>
      <c r="F483" s="194">
        <f t="shared" si="121"/>
        <v>38933.9379</v>
      </c>
      <c r="G483" s="194">
        <f aca="true" t="shared" si="133" ref="G483:R483">SUM(G484:G487)</f>
        <v>38933.9379</v>
      </c>
      <c r="H483" s="194">
        <f t="shared" si="133"/>
        <v>0</v>
      </c>
      <c r="I483" s="194">
        <f t="shared" si="133"/>
        <v>0</v>
      </c>
      <c r="J483" s="194">
        <f t="shared" si="133"/>
        <v>0</v>
      </c>
      <c r="K483" s="194">
        <f t="shared" si="133"/>
        <v>0</v>
      </c>
      <c r="L483" s="194">
        <f t="shared" si="133"/>
        <v>0</v>
      </c>
      <c r="M483" s="194">
        <f t="shared" si="133"/>
        <v>0</v>
      </c>
      <c r="N483" s="194">
        <f t="shared" si="133"/>
        <v>0</v>
      </c>
      <c r="O483" s="194">
        <f t="shared" si="133"/>
        <v>0</v>
      </c>
      <c r="P483" s="194">
        <f t="shared" si="133"/>
        <v>0</v>
      </c>
      <c r="Q483" s="194">
        <f t="shared" si="133"/>
        <v>0</v>
      </c>
      <c r="R483" s="194">
        <f t="shared" si="133"/>
        <v>0</v>
      </c>
    </row>
    <row r="484" spans="1:18" s="210" customFormat="1" ht="15">
      <c r="A484" s="268"/>
      <c r="B484" s="258"/>
      <c r="C484" s="209" t="s">
        <v>6</v>
      </c>
      <c r="D484" s="256"/>
      <c r="E484" s="256"/>
      <c r="F484" s="195">
        <f t="shared" si="121"/>
        <v>0</v>
      </c>
      <c r="G484" s="195">
        <v>0</v>
      </c>
      <c r="H484" s="195">
        <v>0</v>
      </c>
      <c r="I484" s="195">
        <v>0</v>
      </c>
      <c r="J484" s="195">
        <v>0</v>
      </c>
      <c r="K484" s="195">
        <v>0</v>
      </c>
      <c r="L484" s="195">
        <v>0</v>
      </c>
      <c r="M484" s="195">
        <v>0</v>
      </c>
      <c r="N484" s="195">
        <v>0</v>
      </c>
      <c r="O484" s="195">
        <v>0</v>
      </c>
      <c r="P484" s="195">
        <v>0</v>
      </c>
      <c r="Q484" s="195">
        <v>0</v>
      </c>
      <c r="R484" s="195">
        <v>0</v>
      </c>
    </row>
    <row r="485" spans="1:18" s="210" customFormat="1" ht="15">
      <c r="A485" s="268"/>
      <c r="B485" s="258"/>
      <c r="C485" s="209" t="s">
        <v>7</v>
      </c>
      <c r="D485" s="256"/>
      <c r="E485" s="256"/>
      <c r="F485" s="195">
        <f t="shared" si="121"/>
        <v>35394.489</v>
      </c>
      <c r="G485" s="195">
        <v>35394.489</v>
      </c>
      <c r="H485" s="195">
        <v>0</v>
      </c>
      <c r="I485" s="195">
        <v>0</v>
      </c>
      <c r="J485" s="195">
        <v>0</v>
      </c>
      <c r="K485" s="195">
        <v>0</v>
      </c>
      <c r="L485" s="195">
        <v>0</v>
      </c>
      <c r="M485" s="195">
        <v>0</v>
      </c>
      <c r="N485" s="195">
        <v>0</v>
      </c>
      <c r="O485" s="195">
        <v>0</v>
      </c>
      <c r="P485" s="195">
        <v>0</v>
      </c>
      <c r="Q485" s="195">
        <v>0</v>
      </c>
      <c r="R485" s="195">
        <v>0</v>
      </c>
    </row>
    <row r="486" spans="1:18" s="210" customFormat="1" ht="15">
      <c r="A486" s="268"/>
      <c r="B486" s="258"/>
      <c r="C486" s="209" t="s">
        <v>8</v>
      </c>
      <c r="D486" s="256"/>
      <c r="E486" s="256"/>
      <c r="F486" s="195">
        <f t="shared" si="121"/>
        <v>3539.4489</v>
      </c>
      <c r="G486" s="195">
        <f>G485*0.1</f>
        <v>3539.4489</v>
      </c>
      <c r="H486" s="195">
        <v>0</v>
      </c>
      <c r="I486" s="195">
        <v>0</v>
      </c>
      <c r="J486" s="195">
        <v>0</v>
      </c>
      <c r="K486" s="195">
        <v>0</v>
      </c>
      <c r="L486" s="195">
        <v>0</v>
      </c>
      <c r="M486" s="195">
        <v>0</v>
      </c>
      <c r="N486" s="195">
        <v>0</v>
      </c>
      <c r="O486" s="195">
        <v>0</v>
      </c>
      <c r="P486" s="195">
        <v>0</v>
      </c>
      <c r="Q486" s="195">
        <v>0</v>
      </c>
      <c r="R486" s="195">
        <v>0</v>
      </c>
    </row>
    <row r="487" spans="1:18" s="210" customFormat="1" ht="15">
      <c r="A487" s="268"/>
      <c r="B487" s="258"/>
      <c r="C487" s="209" t="s">
        <v>187</v>
      </c>
      <c r="D487" s="256"/>
      <c r="E487" s="256"/>
      <c r="F487" s="195">
        <f t="shared" si="121"/>
        <v>0</v>
      </c>
      <c r="G487" s="195">
        <v>0</v>
      </c>
      <c r="H487" s="195">
        <v>0</v>
      </c>
      <c r="I487" s="195">
        <v>0</v>
      </c>
      <c r="J487" s="195">
        <v>0</v>
      </c>
      <c r="K487" s="195">
        <v>0</v>
      </c>
      <c r="L487" s="195">
        <v>0</v>
      </c>
      <c r="M487" s="195">
        <v>0</v>
      </c>
      <c r="N487" s="195">
        <v>0</v>
      </c>
      <c r="O487" s="195">
        <v>0</v>
      </c>
      <c r="P487" s="195">
        <v>0</v>
      </c>
      <c r="Q487" s="195">
        <v>0</v>
      </c>
      <c r="R487" s="195">
        <v>0</v>
      </c>
    </row>
    <row r="488" spans="1:18" s="210" customFormat="1" ht="15">
      <c r="A488" s="268" t="s">
        <v>264</v>
      </c>
      <c r="B488" s="258" t="s">
        <v>530</v>
      </c>
      <c r="C488" s="206" t="s">
        <v>475</v>
      </c>
      <c r="D488" s="256"/>
      <c r="E488" s="256"/>
      <c r="F488" s="194">
        <f t="shared" si="121"/>
        <v>0</v>
      </c>
      <c r="G488" s="194">
        <f>SUM(G489:G492)</f>
        <v>0</v>
      </c>
      <c r="H488" s="194">
        <f aca="true" t="shared" si="134" ref="H488:R488">SUM(H489:H492)</f>
        <v>0</v>
      </c>
      <c r="I488" s="194">
        <f t="shared" si="134"/>
        <v>0</v>
      </c>
      <c r="J488" s="194">
        <f t="shared" si="134"/>
        <v>0</v>
      </c>
      <c r="K488" s="194">
        <f t="shared" si="134"/>
        <v>0</v>
      </c>
      <c r="L488" s="194">
        <f t="shared" si="134"/>
        <v>0</v>
      </c>
      <c r="M488" s="194">
        <f t="shared" si="134"/>
        <v>0</v>
      </c>
      <c r="N488" s="194">
        <f t="shared" si="134"/>
        <v>0</v>
      </c>
      <c r="O488" s="194">
        <f t="shared" si="134"/>
        <v>0</v>
      </c>
      <c r="P488" s="194">
        <f t="shared" si="134"/>
        <v>0</v>
      </c>
      <c r="Q488" s="194">
        <f t="shared" si="134"/>
        <v>0</v>
      </c>
      <c r="R488" s="194">
        <f t="shared" si="134"/>
        <v>0</v>
      </c>
    </row>
    <row r="489" spans="1:18" s="210" customFormat="1" ht="15">
      <c r="A489" s="268"/>
      <c r="B489" s="258"/>
      <c r="C489" s="209" t="s">
        <v>6</v>
      </c>
      <c r="D489" s="256"/>
      <c r="E489" s="256"/>
      <c r="F489" s="195">
        <f t="shared" si="121"/>
        <v>0</v>
      </c>
      <c r="G489" s="195">
        <v>0</v>
      </c>
      <c r="H489" s="195">
        <v>0</v>
      </c>
      <c r="I489" s="195">
        <v>0</v>
      </c>
      <c r="J489" s="195">
        <v>0</v>
      </c>
      <c r="K489" s="195">
        <v>0</v>
      </c>
      <c r="L489" s="195">
        <v>0</v>
      </c>
      <c r="M489" s="195">
        <v>0</v>
      </c>
      <c r="N489" s="195">
        <v>0</v>
      </c>
      <c r="O489" s="195">
        <v>0</v>
      </c>
      <c r="P489" s="195">
        <v>0</v>
      </c>
      <c r="Q489" s="195">
        <v>0</v>
      </c>
      <c r="R489" s="195">
        <v>0</v>
      </c>
    </row>
    <row r="490" spans="1:18" s="210" customFormat="1" ht="15">
      <c r="A490" s="268"/>
      <c r="B490" s="258"/>
      <c r="C490" s="209" t="s">
        <v>7</v>
      </c>
      <c r="D490" s="256"/>
      <c r="E490" s="256"/>
      <c r="F490" s="195">
        <f t="shared" si="121"/>
        <v>0</v>
      </c>
      <c r="G490" s="195">
        <v>0</v>
      </c>
      <c r="H490" s="195">
        <v>0</v>
      </c>
      <c r="I490" s="195">
        <v>0</v>
      </c>
      <c r="J490" s="195">
        <v>0</v>
      </c>
      <c r="K490" s="195">
        <v>0</v>
      </c>
      <c r="L490" s="195">
        <v>0</v>
      </c>
      <c r="M490" s="195">
        <v>0</v>
      </c>
      <c r="N490" s="195">
        <v>0</v>
      </c>
      <c r="O490" s="195">
        <v>0</v>
      </c>
      <c r="P490" s="195">
        <v>0</v>
      </c>
      <c r="Q490" s="195">
        <v>0</v>
      </c>
      <c r="R490" s="195">
        <v>0</v>
      </c>
    </row>
    <row r="491" spans="1:18" s="210" customFormat="1" ht="15">
      <c r="A491" s="268"/>
      <c r="B491" s="258"/>
      <c r="C491" s="209" t="s">
        <v>8</v>
      </c>
      <c r="D491" s="256"/>
      <c r="E491" s="256"/>
      <c r="F491" s="195">
        <f t="shared" si="121"/>
        <v>0</v>
      </c>
      <c r="G491" s="195">
        <v>0</v>
      </c>
      <c r="H491" s="195">
        <v>0</v>
      </c>
      <c r="I491" s="195">
        <v>0</v>
      </c>
      <c r="J491" s="195">
        <f>J490*0.1</f>
        <v>0</v>
      </c>
      <c r="K491" s="195">
        <v>0</v>
      </c>
      <c r="L491" s="195">
        <v>0</v>
      </c>
      <c r="M491" s="195">
        <v>0</v>
      </c>
      <c r="N491" s="195">
        <v>0</v>
      </c>
      <c r="O491" s="195">
        <v>0</v>
      </c>
      <c r="P491" s="195">
        <v>0</v>
      </c>
      <c r="Q491" s="195">
        <v>0</v>
      </c>
      <c r="R491" s="195">
        <v>0</v>
      </c>
    </row>
    <row r="492" spans="1:18" s="210" customFormat="1" ht="15">
      <c r="A492" s="268"/>
      <c r="B492" s="258"/>
      <c r="C492" s="209" t="s">
        <v>187</v>
      </c>
      <c r="D492" s="256"/>
      <c r="E492" s="256"/>
      <c r="F492" s="195">
        <f t="shared" si="121"/>
        <v>0</v>
      </c>
      <c r="G492" s="195">
        <v>0</v>
      </c>
      <c r="H492" s="195">
        <v>0</v>
      </c>
      <c r="I492" s="195">
        <v>0</v>
      </c>
      <c r="J492" s="195">
        <v>0</v>
      </c>
      <c r="K492" s="195">
        <v>0</v>
      </c>
      <c r="L492" s="195">
        <v>0</v>
      </c>
      <c r="M492" s="195">
        <v>0</v>
      </c>
      <c r="N492" s="195">
        <v>0</v>
      </c>
      <c r="O492" s="195">
        <v>0</v>
      </c>
      <c r="P492" s="195">
        <v>0</v>
      </c>
      <c r="Q492" s="195">
        <v>0</v>
      </c>
      <c r="R492" s="195">
        <v>0</v>
      </c>
    </row>
    <row r="493" spans="1:18" s="207" customFormat="1" ht="15">
      <c r="A493" s="268" t="s">
        <v>473</v>
      </c>
      <c r="B493" s="258" t="s">
        <v>182</v>
      </c>
      <c r="C493" s="206" t="s">
        <v>475</v>
      </c>
      <c r="D493" s="256"/>
      <c r="E493" s="256"/>
      <c r="F493" s="194">
        <f t="shared" si="121"/>
        <v>10156.8401</v>
      </c>
      <c r="G493" s="194">
        <f aca="true" t="shared" si="135" ref="G493:R493">SUM(G494:G497)</f>
        <v>10156.8401</v>
      </c>
      <c r="H493" s="194">
        <f t="shared" si="135"/>
        <v>0</v>
      </c>
      <c r="I493" s="194">
        <f t="shared" si="135"/>
        <v>0</v>
      </c>
      <c r="J493" s="194">
        <f t="shared" si="135"/>
        <v>0</v>
      </c>
      <c r="K493" s="194">
        <f t="shared" si="135"/>
        <v>0</v>
      </c>
      <c r="L493" s="194">
        <f t="shared" si="135"/>
        <v>0</v>
      </c>
      <c r="M493" s="194">
        <f t="shared" si="135"/>
        <v>0</v>
      </c>
      <c r="N493" s="194">
        <f t="shared" si="135"/>
        <v>0</v>
      </c>
      <c r="O493" s="194">
        <f t="shared" si="135"/>
        <v>0</v>
      </c>
      <c r="P493" s="194">
        <f t="shared" si="135"/>
        <v>0</v>
      </c>
      <c r="Q493" s="194">
        <f t="shared" si="135"/>
        <v>0</v>
      </c>
      <c r="R493" s="194">
        <f t="shared" si="135"/>
        <v>0</v>
      </c>
    </row>
    <row r="494" spans="1:18" s="210" customFormat="1" ht="15">
      <c r="A494" s="268"/>
      <c r="B494" s="258"/>
      <c r="C494" s="209" t="s">
        <v>6</v>
      </c>
      <c r="D494" s="256"/>
      <c r="E494" s="256"/>
      <c r="F494" s="195">
        <f t="shared" si="121"/>
        <v>0</v>
      </c>
      <c r="G494" s="195">
        <v>0</v>
      </c>
      <c r="H494" s="195">
        <v>0</v>
      </c>
      <c r="I494" s="195">
        <v>0</v>
      </c>
      <c r="J494" s="195">
        <v>0</v>
      </c>
      <c r="K494" s="195">
        <v>0</v>
      </c>
      <c r="L494" s="195">
        <v>0</v>
      </c>
      <c r="M494" s="195">
        <v>0</v>
      </c>
      <c r="N494" s="195">
        <v>0</v>
      </c>
      <c r="O494" s="195">
        <v>0</v>
      </c>
      <c r="P494" s="195">
        <v>0</v>
      </c>
      <c r="Q494" s="195">
        <v>0</v>
      </c>
      <c r="R494" s="195">
        <v>0</v>
      </c>
    </row>
    <row r="495" spans="1:18" s="210" customFormat="1" ht="15">
      <c r="A495" s="268"/>
      <c r="B495" s="258"/>
      <c r="C495" s="209" t="s">
        <v>7</v>
      </c>
      <c r="D495" s="256"/>
      <c r="E495" s="256"/>
      <c r="F495" s="195">
        <f t="shared" si="121"/>
        <v>9233.491</v>
      </c>
      <c r="G495" s="195">
        <v>9233.491</v>
      </c>
      <c r="H495" s="195">
        <v>0</v>
      </c>
      <c r="I495" s="195">
        <v>0</v>
      </c>
      <c r="J495" s="195">
        <v>0</v>
      </c>
      <c r="K495" s="195">
        <v>0</v>
      </c>
      <c r="L495" s="195">
        <v>0</v>
      </c>
      <c r="M495" s="195">
        <v>0</v>
      </c>
      <c r="N495" s="195">
        <v>0</v>
      </c>
      <c r="O495" s="195">
        <v>0</v>
      </c>
      <c r="P495" s="195">
        <v>0</v>
      </c>
      <c r="Q495" s="195">
        <v>0</v>
      </c>
      <c r="R495" s="195">
        <v>0</v>
      </c>
    </row>
    <row r="496" spans="1:18" s="210" customFormat="1" ht="15">
      <c r="A496" s="268"/>
      <c r="B496" s="258"/>
      <c r="C496" s="209" t="s">
        <v>8</v>
      </c>
      <c r="D496" s="256"/>
      <c r="E496" s="256"/>
      <c r="F496" s="195">
        <f t="shared" si="121"/>
        <v>923.3491</v>
      </c>
      <c r="G496" s="195">
        <f>G495*0.1</f>
        <v>923.3491</v>
      </c>
      <c r="H496" s="195">
        <v>0</v>
      </c>
      <c r="I496" s="195">
        <v>0</v>
      </c>
      <c r="J496" s="195">
        <v>0</v>
      </c>
      <c r="K496" s="195">
        <v>0</v>
      </c>
      <c r="L496" s="195">
        <v>0</v>
      </c>
      <c r="M496" s="195">
        <v>0</v>
      </c>
      <c r="N496" s="195">
        <v>0</v>
      </c>
      <c r="O496" s="195">
        <v>0</v>
      </c>
      <c r="P496" s="195">
        <v>0</v>
      </c>
      <c r="Q496" s="195">
        <v>0</v>
      </c>
      <c r="R496" s="195">
        <v>0</v>
      </c>
    </row>
    <row r="497" spans="1:18" s="210" customFormat="1" ht="15">
      <c r="A497" s="268"/>
      <c r="B497" s="258"/>
      <c r="C497" s="209" t="s">
        <v>187</v>
      </c>
      <c r="D497" s="256"/>
      <c r="E497" s="256"/>
      <c r="F497" s="195">
        <f t="shared" si="121"/>
        <v>0</v>
      </c>
      <c r="G497" s="195">
        <v>0</v>
      </c>
      <c r="H497" s="195">
        <v>0</v>
      </c>
      <c r="I497" s="195">
        <v>0</v>
      </c>
      <c r="J497" s="195">
        <v>0</v>
      </c>
      <c r="K497" s="195">
        <v>0</v>
      </c>
      <c r="L497" s="195">
        <v>0</v>
      </c>
      <c r="M497" s="195">
        <v>0</v>
      </c>
      <c r="N497" s="195">
        <v>0</v>
      </c>
      <c r="O497" s="195">
        <v>0</v>
      </c>
      <c r="P497" s="195">
        <v>0</v>
      </c>
      <c r="Q497" s="195">
        <v>0</v>
      </c>
      <c r="R497" s="195">
        <v>0</v>
      </c>
    </row>
    <row r="498" spans="1:18" s="210" customFormat="1" ht="15">
      <c r="A498" s="268" t="s">
        <v>474</v>
      </c>
      <c r="B498" s="258" t="s">
        <v>531</v>
      </c>
      <c r="C498" s="206" t="s">
        <v>475</v>
      </c>
      <c r="D498" s="256"/>
      <c r="E498" s="256"/>
      <c r="F498" s="194">
        <f t="shared" si="121"/>
        <v>0</v>
      </c>
      <c r="G498" s="194">
        <f aca="true" t="shared" si="136" ref="G498:R498">SUM(G499:G502)</f>
        <v>0</v>
      </c>
      <c r="H498" s="194">
        <f t="shared" si="136"/>
        <v>0</v>
      </c>
      <c r="I498" s="194">
        <f t="shared" si="136"/>
        <v>0</v>
      </c>
      <c r="J498" s="194">
        <f t="shared" si="136"/>
        <v>0</v>
      </c>
      <c r="K498" s="194">
        <f t="shared" si="136"/>
        <v>0</v>
      </c>
      <c r="L498" s="194">
        <f t="shared" si="136"/>
        <v>0</v>
      </c>
      <c r="M498" s="194">
        <f t="shared" si="136"/>
        <v>0</v>
      </c>
      <c r="N498" s="194">
        <f t="shared" si="136"/>
        <v>0</v>
      </c>
      <c r="O498" s="194">
        <f t="shared" si="136"/>
        <v>0</v>
      </c>
      <c r="P498" s="194">
        <f t="shared" si="136"/>
        <v>0</v>
      </c>
      <c r="Q498" s="194">
        <f t="shared" si="136"/>
        <v>0</v>
      </c>
      <c r="R498" s="194">
        <f t="shared" si="136"/>
        <v>0</v>
      </c>
    </row>
    <row r="499" spans="1:18" s="210" customFormat="1" ht="15">
      <c r="A499" s="268"/>
      <c r="B499" s="258"/>
      <c r="C499" s="209" t="s">
        <v>6</v>
      </c>
      <c r="D499" s="256"/>
      <c r="E499" s="256"/>
      <c r="F499" s="195">
        <f t="shared" si="121"/>
        <v>0</v>
      </c>
      <c r="G499" s="195">
        <v>0</v>
      </c>
      <c r="H499" s="195">
        <v>0</v>
      </c>
      <c r="I499" s="195">
        <v>0</v>
      </c>
      <c r="J499" s="195">
        <v>0</v>
      </c>
      <c r="K499" s="195">
        <v>0</v>
      </c>
      <c r="L499" s="195">
        <v>0</v>
      </c>
      <c r="M499" s="195">
        <v>0</v>
      </c>
      <c r="N499" s="195">
        <v>0</v>
      </c>
      <c r="O499" s="195">
        <v>0</v>
      </c>
      <c r="P499" s="195">
        <v>0</v>
      </c>
      <c r="Q499" s="195">
        <v>0</v>
      </c>
      <c r="R499" s="195">
        <v>0</v>
      </c>
    </row>
    <row r="500" spans="1:18" s="210" customFormat="1" ht="15">
      <c r="A500" s="268"/>
      <c r="B500" s="258"/>
      <c r="C500" s="209" t="s">
        <v>7</v>
      </c>
      <c r="D500" s="256"/>
      <c r="E500" s="256"/>
      <c r="F500" s="195">
        <f t="shared" si="121"/>
        <v>0</v>
      </c>
      <c r="G500" s="195">
        <v>0</v>
      </c>
      <c r="H500" s="195">
        <v>0</v>
      </c>
      <c r="I500" s="195">
        <v>0</v>
      </c>
      <c r="J500" s="195">
        <v>0</v>
      </c>
      <c r="K500" s="195">
        <v>0</v>
      </c>
      <c r="L500" s="195">
        <v>0</v>
      </c>
      <c r="M500" s="195">
        <v>0</v>
      </c>
      <c r="N500" s="195">
        <v>0</v>
      </c>
      <c r="O500" s="195">
        <v>0</v>
      </c>
      <c r="P500" s="195">
        <v>0</v>
      </c>
      <c r="Q500" s="195">
        <v>0</v>
      </c>
      <c r="R500" s="195">
        <v>0</v>
      </c>
    </row>
    <row r="501" spans="1:18" s="210" customFormat="1" ht="15">
      <c r="A501" s="268"/>
      <c r="B501" s="258"/>
      <c r="C501" s="209" t="s">
        <v>8</v>
      </c>
      <c r="D501" s="256"/>
      <c r="E501" s="256"/>
      <c r="F501" s="195">
        <f t="shared" si="121"/>
        <v>0</v>
      </c>
      <c r="G501" s="195">
        <f>G500*0.1</f>
        <v>0</v>
      </c>
      <c r="H501" s="195">
        <v>0</v>
      </c>
      <c r="I501" s="195">
        <v>0</v>
      </c>
      <c r="J501" s="195">
        <f>J500*0.1</f>
        <v>0</v>
      </c>
      <c r="K501" s="195">
        <v>0</v>
      </c>
      <c r="L501" s="195">
        <v>0</v>
      </c>
      <c r="M501" s="195">
        <v>0</v>
      </c>
      <c r="N501" s="195">
        <v>0</v>
      </c>
      <c r="O501" s="195">
        <v>0</v>
      </c>
      <c r="P501" s="195">
        <v>0</v>
      </c>
      <c r="Q501" s="195">
        <v>0</v>
      </c>
      <c r="R501" s="195">
        <v>0</v>
      </c>
    </row>
    <row r="502" spans="1:18" s="210" customFormat="1" ht="15">
      <c r="A502" s="268"/>
      <c r="B502" s="258"/>
      <c r="C502" s="209" t="s">
        <v>187</v>
      </c>
      <c r="D502" s="256"/>
      <c r="E502" s="256"/>
      <c r="F502" s="195">
        <f t="shared" si="121"/>
        <v>0</v>
      </c>
      <c r="G502" s="195">
        <v>0</v>
      </c>
      <c r="H502" s="195">
        <v>0</v>
      </c>
      <c r="I502" s="195">
        <v>0</v>
      </c>
      <c r="J502" s="195">
        <v>0</v>
      </c>
      <c r="K502" s="195">
        <v>0</v>
      </c>
      <c r="L502" s="195">
        <v>0</v>
      </c>
      <c r="M502" s="195">
        <v>0</v>
      </c>
      <c r="N502" s="195">
        <v>0</v>
      </c>
      <c r="O502" s="195">
        <v>0</v>
      </c>
      <c r="P502" s="195">
        <v>0</v>
      </c>
      <c r="Q502" s="195">
        <v>0</v>
      </c>
      <c r="R502" s="195">
        <v>0</v>
      </c>
    </row>
    <row r="503" spans="1:18" s="210" customFormat="1" ht="15">
      <c r="A503" s="268" t="s">
        <v>532</v>
      </c>
      <c r="B503" s="258" t="s">
        <v>533</v>
      </c>
      <c r="C503" s="206" t="s">
        <v>475</v>
      </c>
      <c r="D503" s="256"/>
      <c r="E503" s="256"/>
      <c r="F503" s="194">
        <f t="shared" si="121"/>
        <v>0</v>
      </c>
      <c r="G503" s="194">
        <f aca="true" t="shared" si="137" ref="G503:R503">SUM(G504:G507)</f>
        <v>0</v>
      </c>
      <c r="H503" s="194">
        <f t="shared" si="137"/>
        <v>0</v>
      </c>
      <c r="I503" s="194">
        <f t="shared" si="137"/>
        <v>0</v>
      </c>
      <c r="J503" s="194">
        <f t="shared" si="137"/>
        <v>0</v>
      </c>
      <c r="K503" s="194">
        <f t="shared" si="137"/>
        <v>0</v>
      </c>
      <c r="L503" s="194">
        <f t="shared" si="137"/>
        <v>0</v>
      </c>
      <c r="M503" s="194">
        <f t="shared" si="137"/>
        <v>0</v>
      </c>
      <c r="N503" s="194">
        <f t="shared" si="137"/>
        <v>0</v>
      </c>
      <c r="O503" s="194">
        <f t="shared" si="137"/>
        <v>0</v>
      </c>
      <c r="P503" s="194">
        <f t="shared" si="137"/>
        <v>0</v>
      </c>
      <c r="Q503" s="194">
        <f t="shared" si="137"/>
        <v>0</v>
      </c>
      <c r="R503" s="194">
        <f t="shared" si="137"/>
        <v>0</v>
      </c>
    </row>
    <row r="504" spans="1:18" s="210" customFormat="1" ht="15">
      <c r="A504" s="268"/>
      <c r="B504" s="258"/>
      <c r="C504" s="209" t="s">
        <v>6</v>
      </c>
      <c r="D504" s="256"/>
      <c r="E504" s="256"/>
      <c r="F504" s="195">
        <f t="shared" si="121"/>
        <v>0</v>
      </c>
      <c r="G504" s="195">
        <v>0</v>
      </c>
      <c r="H504" s="195">
        <v>0</v>
      </c>
      <c r="I504" s="195">
        <v>0</v>
      </c>
      <c r="J504" s="195">
        <v>0</v>
      </c>
      <c r="K504" s="195">
        <v>0</v>
      </c>
      <c r="L504" s="195">
        <v>0</v>
      </c>
      <c r="M504" s="195">
        <v>0</v>
      </c>
      <c r="N504" s="195">
        <v>0</v>
      </c>
      <c r="O504" s="195">
        <v>0</v>
      </c>
      <c r="P504" s="195">
        <v>0</v>
      </c>
      <c r="Q504" s="195">
        <v>0</v>
      </c>
      <c r="R504" s="195">
        <v>0</v>
      </c>
    </row>
    <row r="505" spans="1:18" s="210" customFormat="1" ht="15">
      <c r="A505" s="268"/>
      <c r="B505" s="258"/>
      <c r="C505" s="209" t="s">
        <v>7</v>
      </c>
      <c r="D505" s="256"/>
      <c r="E505" s="256"/>
      <c r="F505" s="195">
        <f t="shared" si="121"/>
        <v>0</v>
      </c>
      <c r="G505" s="195">
        <v>0</v>
      </c>
      <c r="H505" s="195">
        <v>0</v>
      </c>
      <c r="I505" s="195">
        <v>0</v>
      </c>
      <c r="J505" s="195">
        <v>0</v>
      </c>
      <c r="K505" s="195">
        <v>0</v>
      </c>
      <c r="L505" s="195">
        <v>0</v>
      </c>
      <c r="M505" s="195">
        <v>0</v>
      </c>
      <c r="N505" s="195">
        <v>0</v>
      </c>
      <c r="O505" s="195">
        <v>0</v>
      </c>
      <c r="P505" s="195">
        <v>0</v>
      </c>
      <c r="Q505" s="195">
        <v>0</v>
      </c>
      <c r="R505" s="195">
        <v>0</v>
      </c>
    </row>
    <row r="506" spans="1:18" s="210" customFormat="1" ht="15">
      <c r="A506" s="268"/>
      <c r="B506" s="258"/>
      <c r="C506" s="209" t="s">
        <v>8</v>
      </c>
      <c r="D506" s="256"/>
      <c r="E506" s="256"/>
      <c r="F506" s="195">
        <f t="shared" si="121"/>
        <v>0</v>
      </c>
      <c r="G506" s="195">
        <f>G505*0.1</f>
        <v>0</v>
      </c>
      <c r="H506" s="195">
        <v>0</v>
      </c>
      <c r="I506" s="195">
        <v>0</v>
      </c>
      <c r="J506" s="195">
        <f>J505*0.1</f>
        <v>0</v>
      </c>
      <c r="K506" s="195">
        <v>0</v>
      </c>
      <c r="L506" s="195">
        <v>0</v>
      </c>
      <c r="M506" s="195">
        <v>0</v>
      </c>
      <c r="N506" s="195">
        <v>0</v>
      </c>
      <c r="O506" s="195">
        <v>0</v>
      </c>
      <c r="P506" s="195">
        <v>0</v>
      </c>
      <c r="Q506" s="195">
        <v>0</v>
      </c>
      <c r="R506" s="195">
        <v>0</v>
      </c>
    </row>
    <row r="507" spans="1:18" s="210" customFormat="1" ht="15">
      <c r="A507" s="268"/>
      <c r="B507" s="258"/>
      <c r="C507" s="209" t="s">
        <v>187</v>
      </c>
      <c r="D507" s="256"/>
      <c r="E507" s="256"/>
      <c r="F507" s="195">
        <f t="shared" si="121"/>
        <v>0</v>
      </c>
      <c r="G507" s="195">
        <v>0</v>
      </c>
      <c r="H507" s="195">
        <v>0</v>
      </c>
      <c r="I507" s="195">
        <v>0</v>
      </c>
      <c r="J507" s="195">
        <v>0</v>
      </c>
      <c r="K507" s="195">
        <v>0</v>
      </c>
      <c r="L507" s="195">
        <v>0</v>
      </c>
      <c r="M507" s="195">
        <v>0</v>
      </c>
      <c r="N507" s="195">
        <v>0</v>
      </c>
      <c r="O507" s="195">
        <v>0</v>
      </c>
      <c r="P507" s="195">
        <v>0</v>
      </c>
      <c r="Q507" s="195">
        <v>0</v>
      </c>
      <c r="R507" s="195">
        <v>0</v>
      </c>
    </row>
    <row r="508" spans="1:18" s="210" customFormat="1" ht="15">
      <c r="A508" s="268" t="s">
        <v>534</v>
      </c>
      <c r="B508" s="258" t="s">
        <v>535</v>
      </c>
      <c r="C508" s="206" t="s">
        <v>475</v>
      </c>
      <c r="D508" s="256"/>
      <c r="E508" s="256"/>
      <c r="F508" s="194">
        <f t="shared" si="121"/>
        <v>0</v>
      </c>
      <c r="G508" s="194">
        <f aca="true" t="shared" si="138" ref="G508:R508">SUM(G509:G512)</f>
        <v>0</v>
      </c>
      <c r="H508" s="194">
        <f t="shared" si="138"/>
        <v>0</v>
      </c>
      <c r="I508" s="194">
        <f t="shared" si="138"/>
        <v>0</v>
      </c>
      <c r="J508" s="194">
        <f t="shared" si="138"/>
        <v>0</v>
      </c>
      <c r="K508" s="194">
        <f t="shared" si="138"/>
        <v>0</v>
      </c>
      <c r="L508" s="194">
        <f t="shared" si="138"/>
        <v>0</v>
      </c>
      <c r="M508" s="194">
        <f t="shared" si="138"/>
        <v>0</v>
      </c>
      <c r="N508" s="194">
        <f t="shared" si="138"/>
        <v>0</v>
      </c>
      <c r="O508" s="194">
        <f t="shared" si="138"/>
        <v>0</v>
      </c>
      <c r="P508" s="194">
        <f t="shared" si="138"/>
        <v>0</v>
      </c>
      <c r="Q508" s="194">
        <f t="shared" si="138"/>
        <v>0</v>
      </c>
      <c r="R508" s="194">
        <f t="shared" si="138"/>
        <v>0</v>
      </c>
    </row>
    <row r="509" spans="1:18" s="210" customFormat="1" ht="15">
      <c r="A509" s="268"/>
      <c r="B509" s="258"/>
      <c r="C509" s="209" t="s">
        <v>6</v>
      </c>
      <c r="D509" s="256"/>
      <c r="E509" s="256"/>
      <c r="F509" s="195">
        <f t="shared" si="121"/>
        <v>0</v>
      </c>
      <c r="G509" s="195">
        <v>0</v>
      </c>
      <c r="H509" s="195">
        <v>0</v>
      </c>
      <c r="I509" s="195">
        <v>0</v>
      </c>
      <c r="J509" s="195">
        <v>0</v>
      </c>
      <c r="K509" s="195">
        <v>0</v>
      </c>
      <c r="L509" s="195">
        <v>0</v>
      </c>
      <c r="M509" s="195">
        <v>0</v>
      </c>
      <c r="N509" s="195">
        <v>0</v>
      </c>
      <c r="O509" s="195">
        <v>0</v>
      </c>
      <c r="P509" s="195">
        <v>0</v>
      </c>
      <c r="Q509" s="195">
        <v>0</v>
      </c>
      <c r="R509" s="195">
        <v>0</v>
      </c>
    </row>
    <row r="510" spans="1:18" s="210" customFormat="1" ht="15">
      <c r="A510" s="268"/>
      <c r="B510" s="258"/>
      <c r="C510" s="209" t="s">
        <v>7</v>
      </c>
      <c r="D510" s="256"/>
      <c r="E510" s="256"/>
      <c r="F510" s="195">
        <f t="shared" si="121"/>
        <v>0</v>
      </c>
      <c r="G510" s="195">
        <v>0</v>
      </c>
      <c r="H510" s="195">
        <v>0</v>
      </c>
      <c r="I510" s="195">
        <v>0</v>
      </c>
      <c r="J510" s="195">
        <v>0</v>
      </c>
      <c r="K510" s="195">
        <v>0</v>
      </c>
      <c r="L510" s="195">
        <v>0</v>
      </c>
      <c r="M510" s="195">
        <v>0</v>
      </c>
      <c r="N510" s="195">
        <v>0</v>
      </c>
      <c r="O510" s="195">
        <v>0</v>
      </c>
      <c r="P510" s="195">
        <v>0</v>
      </c>
      <c r="Q510" s="195">
        <v>0</v>
      </c>
      <c r="R510" s="195">
        <v>0</v>
      </c>
    </row>
    <row r="511" spans="1:18" s="210" customFormat="1" ht="15">
      <c r="A511" s="268"/>
      <c r="B511" s="258"/>
      <c r="C511" s="209" t="s">
        <v>8</v>
      </c>
      <c r="D511" s="256"/>
      <c r="E511" s="256"/>
      <c r="F511" s="195">
        <f t="shared" si="121"/>
        <v>0</v>
      </c>
      <c r="G511" s="195">
        <f>G510*0.1</f>
        <v>0</v>
      </c>
      <c r="H511" s="195">
        <v>0</v>
      </c>
      <c r="I511" s="195">
        <v>0</v>
      </c>
      <c r="J511" s="195">
        <f>J510*0.1</f>
        <v>0</v>
      </c>
      <c r="K511" s="195">
        <v>0</v>
      </c>
      <c r="L511" s="195">
        <v>0</v>
      </c>
      <c r="M511" s="195">
        <v>0</v>
      </c>
      <c r="N511" s="195">
        <v>0</v>
      </c>
      <c r="O511" s="195">
        <v>0</v>
      </c>
      <c r="P511" s="195">
        <v>0</v>
      </c>
      <c r="Q511" s="195">
        <v>0</v>
      </c>
      <c r="R511" s="195">
        <v>0</v>
      </c>
    </row>
    <row r="512" spans="1:18" s="210" customFormat="1" ht="15">
      <c r="A512" s="268"/>
      <c r="B512" s="258"/>
      <c r="C512" s="209" t="s">
        <v>187</v>
      </c>
      <c r="D512" s="256"/>
      <c r="E512" s="256"/>
      <c r="F512" s="195">
        <f t="shared" si="121"/>
        <v>0</v>
      </c>
      <c r="G512" s="195">
        <v>0</v>
      </c>
      <c r="H512" s="195">
        <v>0</v>
      </c>
      <c r="I512" s="195">
        <v>0</v>
      </c>
      <c r="J512" s="195">
        <v>0</v>
      </c>
      <c r="K512" s="195">
        <v>0</v>
      </c>
      <c r="L512" s="195">
        <v>0</v>
      </c>
      <c r="M512" s="195">
        <v>0</v>
      </c>
      <c r="N512" s="195">
        <v>0</v>
      </c>
      <c r="O512" s="195">
        <v>0</v>
      </c>
      <c r="P512" s="195">
        <v>0</v>
      </c>
      <c r="Q512" s="195">
        <v>0</v>
      </c>
      <c r="R512" s="195">
        <v>0</v>
      </c>
    </row>
    <row r="513" spans="1:18" s="208" customFormat="1" ht="14.25">
      <c r="A513" s="261" t="s">
        <v>65</v>
      </c>
      <c r="B513" s="262" t="s">
        <v>461</v>
      </c>
      <c r="C513" s="206" t="s">
        <v>475</v>
      </c>
      <c r="D513" s="256"/>
      <c r="E513" s="256"/>
      <c r="F513" s="194">
        <f t="shared" si="121"/>
        <v>256112.35694</v>
      </c>
      <c r="G513" s="194">
        <f aca="true" t="shared" si="139" ref="G513:R513">SUM(G514:G517)</f>
        <v>27888.0526</v>
      </c>
      <c r="H513" s="194">
        <f t="shared" si="139"/>
        <v>204228.5507</v>
      </c>
      <c r="I513" s="194">
        <f t="shared" si="139"/>
        <v>5888.63</v>
      </c>
      <c r="J513" s="194">
        <f t="shared" si="139"/>
        <v>5761.9443</v>
      </c>
      <c r="K513" s="194">
        <f t="shared" si="139"/>
        <v>6029.95848</v>
      </c>
      <c r="L513" s="194">
        <f t="shared" si="139"/>
        <v>6315.22086</v>
      </c>
      <c r="M513" s="194">
        <f t="shared" si="139"/>
        <v>0</v>
      </c>
      <c r="N513" s="194">
        <f t="shared" si="139"/>
        <v>0</v>
      </c>
      <c r="O513" s="194">
        <f t="shared" si="139"/>
        <v>0</v>
      </c>
      <c r="P513" s="194">
        <f t="shared" si="139"/>
        <v>0</v>
      </c>
      <c r="Q513" s="194">
        <f t="shared" si="139"/>
        <v>0</v>
      </c>
      <c r="R513" s="194">
        <f t="shared" si="139"/>
        <v>0</v>
      </c>
    </row>
    <row r="514" spans="1:18" s="208" customFormat="1" ht="14.25">
      <c r="A514" s="261"/>
      <c r="B514" s="262"/>
      <c r="C514" s="206" t="s">
        <v>6</v>
      </c>
      <c r="D514" s="256"/>
      <c r="E514" s="256"/>
      <c r="F514" s="194">
        <f t="shared" si="121"/>
        <v>0</v>
      </c>
      <c r="G514" s="194">
        <f>G519+G524+G529+G534</f>
        <v>0</v>
      </c>
      <c r="H514" s="194">
        <f>H519+H524+H529+H534</f>
        <v>0</v>
      </c>
      <c r="I514" s="194">
        <f>I519+I524+I529+I534</f>
        <v>0</v>
      </c>
      <c r="J514" s="194">
        <f aca="true" t="shared" si="140" ref="J514:R517">J519+J524+J529+J534</f>
        <v>0</v>
      </c>
      <c r="K514" s="194">
        <f t="shared" si="140"/>
        <v>0</v>
      </c>
      <c r="L514" s="194">
        <f t="shared" si="140"/>
        <v>0</v>
      </c>
      <c r="M514" s="194">
        <f t="shared" si="140"/>
        <v>0</v>
      </c>
      <c r="N514" s="194">
        <f t="shared" si="140"/>
        <v>0</v>
      </c>
      <c r="O514" s="194">
        <f t="shared" si="140"/>
        <v>0</v>
      </c>
      <c r="P514" s="194">
        <f t="shared" si="140"/>
        <v>0</v>
      </c>
      <c r="Q514" s="194">
        <f t="shared" si="140"/>
        <v>0</v>
      </c>
      <c r="R514" s="194">
        <f t="shared" si="140"/>
        <v>0</v>
      </c>
    </row>
    <row r="515" spans="1:18" s="208" customFormat="1" ht="14.25">
      <c r="A515" s="261"/>
      <c r="B515" s="262"/>
      <c r="C515" s="206" t="s">
        <v>7</v>
      </c>
      <c r="D515" s="256"/>
      <c r="E515" s="256"/>
      <c r="F515" s="194">
        <f t="shared" si="121"/>
        <v>230371.385</v>
      </c>
      <c r="G515" s="194">
        <f aca="true" t="shared" si="141" ref="G515:I517">G520+G525+G530+G535</f>
        <v>23421.866</v>
      </c>
      <c r="H515" s="194">
        <f t="shared" si="141"/>
        <v>183844.137</v>
      </c>
      <c r="I515" s="194">
        <f t="shared" si="141"/>
        <v>5353.3</v>
      </c>
      <c r="J515" s="194">
        <f t="shared" si="140"/>
        <v>5648.965</v>
      </c>
      <c r="K515" s="194">
        <f t="shared" si="140"/>
        <v>5911.724</v>
      </c>
      <c r="L515" s="194">
        <f t="shared" si="140"/>
        <v>6191.393</v>
      </c>
      <c r="M515" s="194">
        <f t="shared" si="140"/>
        <v>0</v>
      </c>
      <c r="N515" s="194">
        <f t="shared" si="140"/>
        <v>0</v>
      </c>
      <c r="O515" s="194">
        <f t="shared" si="140"/>
        <v>0</v>
      </c>
      <c r="P515" s="194">
        <f t="shared" si="140"/>
        <v>0</v>
      </c>
      <c r="Q515" s="194">
        <f t="shared" si="140"/>
        <v>0</v>
      </c>
      <c r="R515" s="194">
        <f t="shared" si="140"/>
        <v>0</v>
      </c>
    </row>
    <row r="516" spans="1:18" s="208" customFormat="1" ht="14.25">
      <c r="A516" s="261"/>
      <c r="B516" s="262"/>
      <c r="C516" s="206" t="s">
        <v>8</v>
      </c>
      <c r="D516" s="256"/>
      <c r="E516" s="256"/>
      <c r="F516" s="194">
        <f t="shared" si="121"/>
        <v>25740.97194</v>
      </c>
      <c r="G516" s="194">
        <f t="shared" si="141"/>
        <v>4466.1866</v>
      </c>
      <c r="H516" s="194">
        <f t="shared" si="141"/>
        <v>20384.4137</v>
      </c>
      <c r="I516" s="194">
        <f t="shared" si="141"/>
        <v>535.33</v>
      </c>
      <c r="J516" s="194">
        <f t="shared" si="140"/>
        <v>112.9793</v>
      </c>
      <c r="K516" s="194">
        <f t="shared" si="140"/>
        <v>118.23448</v>
      </c>
      <c r="L516" s="194">
        <f t="shared" si="140"/>
        <v>123.82786</v>
      </c>
      <c r="M516" s="194">
        <f t="shared" si="140"/>
        <v>0</v>
      </c>
      <c r="N516" s="194">
        <f t="shared" si="140"/>
        <v>0</v>
      </c>
      <c r="O516" s="194">
        <f t="shared" si="140"/>
        <v>0</v>
      </c>
      <c r="P516" s="194">
        <f t="shared" si="140"/>
        <v>0</v>
      </c>
      <c r="Q516" s="194">
        <f t="shared" si="140"/>
        <v>0</v>
      </c>
      <c r="R516" s="194">
        <f t="shared" si="140"/>
        <v>0</v>
      </c>
    </row>
    <row r="517" spans="1:18" s="208" customFormat="1" ht="14.25">
      <c r="A517" s="261"/>
      <c r="B517" s="262"/>
      <c r="C517" s="206" t="s">
        <v>187</v>
      </c>
      <c r="D517" s="256"/>
      <c r="E517" s="256"/>
      <c r="F517" s="194">
        <f t="shared" si="121"/>
        <v>0</v>
      </c>
      <c r="G517" s="194">
        <f t="shared" si="141"/>
        <v>0</v>
      </c>
      <c r="H517" s="194">
        <f t="shared" si="141"/>
        <v>0</v>
      </c>
      <c r="I517" s="194">
        <f t="shared" si="141"/>
        <v>0</v>
      </c>
      <c r="J517" s="194">
        <f t="shared" si="140"/>
        <v>0</v>
      </c>
      <c r="K517" s="194">
        <f t="shared" si="140"/>
        <v>0</v>
      </c>
      <c r="L517" s="194">
        <f t="shared" si="140"/>
        <v>0</v>
      </c>
      <c r="M517" s="194">
        <f t="shared" si="140"/>
        <v>0</v>
      </c>
      <c r="N517" s="194">
        <f t="shared" si="140"/>
        <v>0</v>
      </c>
      <c r="O517" s="194">
        <f t="shared" si="140"/>
        <v>0</v>
      </c>
      <c r="P517" s="194">
        <f t="shared" si="140"/>
        <v>0</v>
      </c>
      <c r="Q517" s="194">
        <f t="shared" si="140"/>
        <v>0</v>
      </c>
      <c r="R517" s="194">
        <f t="shared" si="140"/>
        <v>0</v>
      </c>
    </row>
    <row r="518" spans="1:18" s="207" customFormat="1" ht="15">
      <c r="A518" s="268" t="s">
        <v>87</v>
      </c>
      <c r="B518" s="258" t="s">
        <v>186</v>
      </c>
      <c r="C518" s="206" t="s">
        <v>475</v>
      </c>
      <c r="D518" s="256"/>
      <c r="E518" s="256"/>
      <c r="F518" s="194">
        <f t="shared" si="121"/>
        <v>4720</v>
      </c>
      <c r="G518" s="194">
        <f aca="true" t="shared" si="142" ref="G518:R518">SUM(G519:G522)</f>
        <v>4720</v>
      </c>
      <c r="H518" s="194">
        <f t="shared" si="142"/>
        <v>0</v>
      </c>
      <c r="I518" s="194">
        <f t="shared" si="142"/>
        <v>0</v>
      </c>
      <c r="J518" s="194">
        <f t="shared" si="142"/>
        <v>0</v>
      </c>
      <c r="K518" s="194">
        <f t="shared" si="142"/>
        <v>0</v>
      </c>
      <c r="L518" s="194">
        <f t="shared" si="142"/>
        <v>0</v>
      </c>
      <c r="M518" s="194">
        <f t="shared" si="142"/>
        <v>0</v>
      </c>
      <c r="N518" s="194">
        <f t="shared" si="142"/>
        <v>0</v>
      </c>
      <c r="O518" s="194">
        <f t="shared" si="142"/>
        <v>0</v>
      </c>
      <c r="P518" s="194">
        <f t="shared" si="142"/>
        <v>0</v>
      </c>
      <c r="Q518" s="194">
        <f t="shared" si="142"/>
        <v>0</v>
      </c>
      <c r="R518" s="194">
        <f t="shared" si="142"/>
        <v>0</v>
      </c>
    </row>
    <row r="519" spans="1:18" s="210" customFormat="1" ht="15">
      <c r="A519" s="268"/>
      <c r="B519" s="258"/>
      <c r="C519" s="209" t="s">
        <v>6</v>
      </c>
      <c r="D519" s="256"/>
      <c r="E519" s="256"/>
      <c r="F519" s="195">
        <f t="shared" si="121"/>
        <v>0</v>
      </c>
      <c r="G519" s="195">
        <v>0</v>
      </c>
      <c r="H519" s="195">
        <v>0</v>
      </c>
      <c r="I519" s="195">
        <v>0</v>
      </c>
      <c r="J519" s="195">
        <v>0</v>
      </c>
      <c r="K519" s="195">
        <v>0</v>
      </c>
      <c r="L519" s="195">
        <v>0</v>
      </c>
      <c r="M519" s="195">
        <v>0</v>
      </c>
      <c r="N519" s="195">
        <v>0</v>
      </c>
      <c r="O519" s="195">
        <v>0</v>
      </c>
      <c r="P519" s="195">
        <v>0</v>
      </c>
      <c r="Q519" s="195">
        <v>0</v>
      </c>
      <c r="R519" s="195">
        <v>0</v>
      </c>
    </row>
    <row r="520" spans="1:18" s="210" customFormat="1" ht="15">
      <c r="A520" s="268"/>
      <c r="B520" s="258"/>
      <c r="C520" s="209" t="s">
        <v>7</v>
      </c>
      <c r="D520" s="256"/>
      <c r="E520" s="256"/>
      <c r="F520" s="195">
        <f t="shared" si="121"/>
        <v>2360</v>
      </c>
      <c r="G520" s="195">
        <v>2360</v>
      </c>
      <c r="H520" s="195">
        <v>0</v>
      </c>
      <c r="I520" s="195">
        <v>0</v>
      </c>
      <c r="J520" s="195">
        <v>0</v>
      </c>
      <c r="K520" s="195">
        <v>0</v>
      </c>
      <c r="L520" s="195">
        <v>0</v>
      </c>
      <c r="M520" s="195">
        <v>0</v>
      </c>
      <c r="N520" s="195">
        <v>0</v>
      </c>
      <c r="O520" s="195">
        <v>0</v>
      </c>
      <c r="P520" s="195">
        <v>0</v>
      </c>
      <c r="Q520" s="195">
        <v>0</v>
      </c>
      <c r="R520" s="195">
        <v>0</v>
      </c>
    </row>
    <row r="521" spans="1:18" s="210" customFormat="1" ht="15">
      <c r="A521" s="268"/>
      <c r="B521" s="258"/>
      <c r="C521" s="209" t="s">
        <v>8</v>
      </c>
      <c r="D521" s="256"/>
      <c r="E521" s="256"/>
      <c r="F521" s="195">
        <f t="shared" si="121"/>
        <v>2360</v>
      </c>
      <c r="G521" s="195">
        <v>2360</v>
      </c>
      <c r="H521" s="195">
        <v>0</v>
      </c>
      <c r="I521" s="195">
        <v>0</v>
      </c>
      <c r="J521" s="195">
        <v>0</v>
      </c>
      <c r="K521" s="195">
        <v>0</v>
      </c>
      <c r="L521" s="195">
        <v>0</v>
      </c>
      <c r="M521" s="195">
        <v>0</v>
      </c>
      <c r="N521" s="195">
        <v>0</v>
      </c>
      <c r="O521" s="195">
        <v>0</v>
      </c>
      <c r="P521" s="195">
        <v>0</v>
      </c>
      <c r="Q521" s="195">
        <v>0</v>
      </c>
      <c r="R521" s="195">
        <v>0</v>
      </c>
    </row>
    <row r="522" spans="1:18" s="210" customFormat="1" ht="15">
      <c r="A522" s="268"/>
      <c r="B522" s="258"/>
      <c r="C522" s="209" t="s">
        <v>187</v>
      </c>
      <c r="D522" s="256"/>
      <c r="E522" s="256"/>
      <c r="F522" s="195">
        <f aca="true" t="shared" si="143" ref="F522:F615">SUM(G522:R522)</f>
        <v>0</v>
      </c>
      <c r="G522" s="195">
        <v>0</v>
      </c>
      <c r="H522" s="195">
        <v>0</v>
      </c>
      <c r="I522" s="195">
        <v>0</v>
      </c>
      <c r="J522" s="195">
        <v>0</v>
      </c>
      <c r="K522" s="195">
        <v>0</v>
      </c>
      <c r="L522" s="195">
        <v>0</v>
      </c>
      <c r="M522" s="195">
        <v>0</v>
      </c>
      <c r="N522" s="195">
        <v>0</v>
      </c>
      <c r="O522" s="195">
        <v>0</v>
      </c>
      <c r="P522" s="195">
        <v>0</v>
      </c>
      <c r="Q522" s="195">
        <v>0</v>
      </c>
      <c r="R522" s="195">
        <v>0</v>
      </c>
    </row>
    <row r="523" spans="1:18" s="207" customFormat="1" ht="15">
      <c r="A523" s="268" t="s">
        <v>164</v>
      </c>
      <c r="B523" s="258" t="s">
        <v>166</v>
      </c>
      <c r="C523" s="206" t="s">
        <v>475</v>
      </c>
      <c r="D523" s="256"/>
      <c r="E523" s="256"/>
      <c r="F523" s="194">
        <f t="shared" si="143"/>
        <v>221450</v>
      </c>
      <c r="G523" s="194">
        <f aca="true" t="shared" si="144" ref="G523:R523">SUM(G524:G527)</f>
        <v>21450</v>
      </c>
      <c r="H523" s="194">
        <f t="shared" si="144"/>
        <v>200000</v>
      </c>
      <c r="I523" s="194">
        <f t="shared" si="144"/>
        <v>0</v>
      </c>
      <c r="J523" s="194">
        <f t="shared" si="144"/>
        <v>0</v>
      </c>
      <c r="K523" s="194">
        <f t="shared" si="144"/>
        <v>0</v>
      </c>
      <c r="L523" s="194">
        <f t="shared" si="144"/>
        <v>0</v>
      </c>
      <c r="M523" s="194">
        <f t="shared" si="144"/>
        <v>0</v>
      </c>
      <c r="N523" s="194">
        <f t="shared" si="144"/>
        <v>0</v>
      </c>
      <c r="O523" s="194">
        <f t="shared" si="144"/>
        <v>0</v>
      </c>
      <c r="P523" s="194">
        <f t="shared" si="144"/>
        <v>0</v>
      </c>
      <c r="Q523" s="194">
        <f t="shared" si="144"/>
        <v>0</v>
      </c>
      <c r="R523" s="194">
        <f t="shared" si="144"/>
        <v>0</v>
      </c>
    </row>
    <row r="524" spans="1:18" s="210" customFormat="1" ht="15">
      <c r="A524" s="268"/>
      <c r="B524" s="258"/>
      <c r="C524" s="209" t="s">
        <v>6</v>
      </c>
      <c r="D524" s="256"/>
      <c r="E524" s="256"/>
      <c r="F524" s="195">
        <f t="shared" si="143"/>
        <v>0</v>
      </c>
      <c r="G524" s="195">
        <v>0</v>
      </c>
      <c r="H524" s="195">
        <v>0</v>
      </c>
      <c r="I524" s="195">
        <v>0</v>
      </c>
      <c r="J524" s="195">
        <v>0</v>
      </c>
      <c r="K524" s="195">
        <v>0</v>
      </c>
      <c r="L524" s="195">
        <v>0</v>
      </c>
      <c r="M524" s="195">
        <v>0</v>
      </c>
      <c r="N524" s="195">
        <v>0</v>
      </c>
      <c r="O524" s="195">
        <v>0</v>
      </c>
      <c r="P524" s="195">
        <v>0</v>
      </c>
      <c r="Q524" s="195">
        <v>0</v>
      </c>
      <c r="R524" s="195">
        <v>0</v>
      </c>
    </row>
    <row r="525" spans="1:18" s="210" customFormat="1" ht="15">
      <c r="A525" s="268"/>
      <c r="B525" s="258"/>
      <c r="C525" s="209" t="s">
        <v>7</v>
      </c>
      <c r="D525" s="256"/>
      <c r="E525" s="256"/>
      <c r="F525" s="195">
        <f t="shared" si="143"/>
        <v>199500</v>
      </c>
      <c r="G525" s="195">
        <v>19500</v>
      </c>
      <c r="H525" s="195">
        <v>180000</v>
      </c>
      <c r="I525" s="195">
        <v>0</v>
      </c>
      <c r="J525" s="195">
        <v>0</v>
      </c>
      <c r="K525" s="195">
        <v>0</v>
      </c>
      <c r="L525" s="195">
        <v>0</v>
      </c>
      <c r="M525" s="195">
        <v>0</v>
      </c>
      <c r="N525" s="195">
        <v>0</v>
      </c>
      <c r="O525" s="195">
        <v>0</v>
      </c>
      <c r="P525" s="195">
        <v>0</v>
      </c>
      <c r="Q525" s="195">
        <v>0</v>
      </c>
      <c r="R525" s="195">
        <v>0</v>
      </c>
    </row>
    <row r="526" spans="1:18" s="210" customFormat="1" ht="15">
      <c r="A526" s="268"/>
      <c r="B526" s="258"/>
      <c r="C526" s="209" t="s">
        <v>8</v>
      </c>
      <c r="D526" s="256"/>
      <c r="E526" s="256"/>
      <c r="F526" s="195">
        <f t="shared" si="143"/>
        <v>21950</v>
      </c>
      <c r="G526" s="195">
        <f>G525*0.1</f>
        <v>1950</v>
      </c>
      <c r="H526" s="195">
        <v>20000</v>
      </c>
      <c r="I526" s="195">
        <v>0</v>
      </c>
      <c r="J526" s="195">
        <v>0</v>
      </c>
      <c r="K526" s="195">
        <v>0</v>
      </c>
      <c r="L526" s="195">
        <v>0</v>
      </c>
      <c r="M526" s="195">
        <v>0</v>
      </c>
      <c r="N526" s="195">
        <v>0</v>
      </c>
      <c r="O526" s="195">
        <v>0</v>
      </c>
      <c r="P526" s="195">
        <v>0</v>
      </c>
      <c r="Q526" s="195">
        <v>0</v>
      </c>
      <c r="R526" s="195">
        <v>0</v>
      </c>
    </row>
    <row r="527" spans="1:18" s="210" customFormat="1" ht="15">
      <c r="A527" s="268"/>
      <c r="B527" s="258"/>
      <c r="C527" s="209" t="s">
        <v>187</v>
      </c>
      <c r="D527" s="256"/>
      <c r="E527" s="256"/>
      <c r="F527" s="195">
        <f t="shared" si="143"/>
        <v>0</v>
      </c>
      <c r="G527" s="195">
        <v>0</v>
      </c>
      <c r="H527" s="195">
        <v>0</v>
      </c>
      <c r="I527" s="195">
        <v>0</v>
      </c>
      <c r="J527" s="195">
        <v>0</v>
      </c>
      <c r="K527" s="195">
        <v>0</v>
      </c>
      <c r="L527" s="195">
        <v>0</v>
      </c>
      <c r="M527" s="195">
        <v>0</v>
      </c>
      <c r="N527" s="195">
        <v>0</v>
      </c>
      <c r="O527" s="195">
        <v>0</v>
      </c>
      <c r="P527" s="195">
        <v>0</v>
      </c>
      <c r="Q527" s="195">
        <v>0</v>
      </c>
      <c r="R527" s="195">
        <v>0</v>
      </c>
    </row>
    <row r="528" spans="1:18" s="207" customFormat="1" ht="15">
      <c r="A528" s="268" t="s">
        <v>165</v>
      </c>
      <c r="B528" s="258" t="s">
        <v>167</v>
      </c>
      <c r="C528" s="206" t="s">
        <v>475</v>
      </c>
      <c r="D528" s="256"/>
      <c r="E528" s="256"/>
      <c r="F528" s="194">
        <f t="shared" si="143"/>
        <v>24222.95694</v>
      </c>
      <c r="G528" s="194">
        <f aca="true" t="shared" si="145" ref="G528:R528">SUM(G529:G532)</f>
        <v>1718.0526</v>
      </c>
      <c r="H528" s="194">
        <f t="shared" si="145"/>
        <v>4228.5507</v>
      </c>
      <c r="I528" s="194">
        <f t="shared" si="145"/>
        <v>4524.63</v>
      </c>
      <c r="J528" s="194">
        <f t="shared" si="145"/>
        <v>4405.3443</v>
      </c>
      <c r="K528" s="194">
        <f t="shared" si="145"/>
        <v>4581.55848</v>
      </c>
      <c r="L528" s="194">
        <f t="shared" si="145"/>
        <v>4764.82086</v>
      </c>
      <c r="M528" s="194">
        <f t="shared" si="145"/>
        <v>0</v>
      </c>
      <c r="N528" s="194">
        <f t="shared" si="145"/>
        <v>0</v>
      </c>
      <c r="O528" s="194">
        <f t="shared" si="145"/>
        <v>0</v>
      </c>
      <c r="P528" s="194">
        <f t="shared" si="145"/>
        <v>0</v>
      </c>
      <c r="Q528" s="194">
        <f t="shared" si="145"/>
        <v>0</v>
      </c>
      <c r="R528" s="194">
        <f t="shared" si="145"/>
        <v>0</v>
      </c>
    </row>
    <row r="529" spans="1:18" s="210" customFormat="1" ht="15">
      <c r="A529" s="268"/>
      <c r="B529" s="258"/>
      <c r="C529" s="209" t="s">
        <v>6</v>
      </c>
      <c r="D529" s="256"/>
      <c r="E529" s="256"/>
      <c r="F529" s="195">
        <f t="shared" si="143"/>
        <v>0</v>
      </c>
      <c r="G529" s="195">
        <v>0</v>
      </c>
      <c r="H529" s="195">
        <v>0</v>
      </c>
      <c r="I529" s="195">
        <v>0</v>
      </c>
      <c r="J529" s="195">
        <v>0</v>
      </c>
      <c r="K529" s="195">
        <v>0</v>
      </c>
      <c r="L529" s="195">
        <v>0</v>
      </c>
      <c r="M529" s="195">
        <v>0</v>
      </c>
      <c r="N529" s="195">
        <v>0</v>
      </c>
      <c r="O529" s="195">
        <v>0</v>
      </c>
      <c r="P529" s="195">
        <v>0</v>
      </c>
      <c r="Q529" s="195">
        <v>0</v>
      </c>
      <c r="R529" s="195">
        <v>0</v>
      </c>
    </row>
    <row r="530" spans="1:18" s="210" customFormat="1" ht="15">
      <c r="A530" s="268"/>
      <c r="B530" s="258"/>
      <c r="C530" s="209" t="s">
        <v>7</v>
      </c>
      <c r="D530" s="256"/>
      <c r="E530" s="256"/>
      <c r="F530" s="195">
        <f t="shared" si="143"/>
        <v>23001.385</v>
      </c>
      <c r="G530" s="195">
        <v>1561.866</v>
      </c>
      <c r="H530" s="195">
        <v>3844.137</v>
      </c>
      <c r="I530" s="195">
        <v>4113.3</v>
      </c>
      <c r="J530" s="195">
        <v>4318.965</v>
      </c>
      <c r="K530" s="195">
        <v>4491.724</v>
      </c>
      <c r="L530" s="195">
        <v>4671.393</v>
      </c>
      <c r="M530" s="195">
        <v>0</v>
      </c>
      <c r="N530" s="195">
        <v>0</v>
      </c>
      <c r="O530" s="195">
        <v>0</v>
      </c>
      <c r="P530" s="195">
        <v>0</v>
      </c>
      <c r="Q530" s="195">
        <v>0</v>
      </c>
      <c r="R530" s="195">
        <v>0</v>
      </c>
    </row>
    <row r="531" spans="1:18" s="210" customFormat="1" ht="15">
      <c r="A531" s="268"/>
      <c r="B531" s="258"/>
      <c r="C531" s="209" t="s">
        <v>8</v>
      </c>
      <c r="D531" s="256"/>
      <c r="E531" s="256"/>
      <c r="F531" s="195">
        <f t="shared" si="143"/>
        <v>1221.57194</v>
      </c>
      <c r="G531" s="195">
        <f>G530*0.1</f>
        <v>156.1866</v>
      </c>
      <c r="H531" s="195">
        <f>H530*0.1</f>
        <v>384.4137</v>
      </c>
      <c r="I531" s="195">
        <f>I530*0.1</f>
        <v>411.33</v>
      </c>
      <c r="J531" s="195">
        <f aca="true" t="shared" si="146" ref="J531:R531">J530*0.02</f>
        <v>86.3793</v>
      </c>
      <c r="K531" s="195">
        <f t="shared" si="146"/>
        <v>89.83448</v>
      </c>
      <c r="L531" s="195">
        <f t="shared" si="146"/>
        <v>93.42786</v>
      </c>
      <c r="M531" s="195">
        <f t="shared" si="146"/>
        <v>0</v>
      </c>
      <c r="N531" s="195">
        <f t="shared" si="146"/>
        <v>0</v>
      </c>
      <c r="O531" s="195">
        <f t="shared" si="146"/>
        <v>0</v>
      </c>
      <c r="P531" s="195">
        <f t="shared" si="146"/>
        <v>0</v>
      </c>
      <c r="Q531" s="195">
        <f t="shared" si="146"/>
        <v>0</v>
      </c>
      <c r="R531" s="195">
        <f t="shared" si="146"/>
        <v>0</v>
      </c>
    </row>
    <row r="532" spans="1:18" s="210" customFormat="1" ht="15">
      <c r="A532" s="268"/>
      <c r="B532" s="258"/>
      <c r="C532" s="209" t="s">
        <v>187</v>
      </c>
      <c r="D532" s="256"/>
      <c r="E532" s="256"/>
      <c r="F532" s="195">
        <f t="shared" si="143"/>
        <v>0</v>
      </c>
      <c r="G532" s="195">
        <v>0</v>
      </c>
      <c r="H532" s="195">
        <v>0</v>
      </c>
      <c r="I532" s="195">
        <v>0</v>
      </c>
      <c r="J532" s="195">
        <v>0</v>
      </c>
      <c r="K532" s="195">
        <v>0</v>
      </c>
      <c r="L532" s="195">
        <v>0</v>
      </c>
      <c r="M532" s="195">
        <v>0</v>
      </c>
      <c r="N532" s="195">
        <v>0</v>
      </c>
      <c r="O532" s="195">
        <v>0</v>
      </c>
      <c r="P532" s="195">
        <v>0</v>
      </c>
      <c r="Q532" s="195">
        <v>0</v>
      </c>
      <c r="R532" s="195">
        <v>0</v>
      </c>
    </row>
    <row r="533" spans="1:18" s="210" customFormat="1" ht="15">
      <c r="A533" s="268" t="s">
        <v>483</v>
      </c>
      <c r="B533" s="258" t="s">
        <v>482</v>
      </c>
      <c r="C533" s="206" t="s">
        <v>475</v>
      </c>
      <c r="D533" s="256"/>
      <c r="E533" s="256"/>
      <c r="F533" s="194">
        <f>SUM(G533:R533)</f>
        <v>5719.4</v>
      </c>
      <c r="G533" s="194">
        <f aca="true" t="shared" si="147" ref="G533:R533">SUM(G534:G537)</f>
        <v>0</v>
      </c>
      <c r="H533" s="194">
        <f t="shared" si="147"/>
        <v>0</v>
      </c>
      <c r="I533" s="194">
        <f t="shared" si="147"/>
        <v>1364</v>
      </c>
      <c r="J533" s="194">
        <f t="shared" si="147"/>
        <v>1356.6</v>
      </c>
      <c r="K533" s="194">
        <f t="shared" si="147"/>
        <v>1448.4</v>
      </c>
      <c r="L533" s="194">
        <f t="shared" si="147"/>
        <v>1550.4</v>
      </c>
      <c r="M533" s="194">
        <f t="shared" si="147"/>
        <v>0</v>
      </c>
      <c r="N533" s="194">
        <f t="shared" si="147"/>
        <v>0</v>
      </c>
      <c r="O533" s="194">
        <f t="shared" si="147"/>
        <v>0</v>
      </c>
      <c r="P533" s="194">
        <f t="shared" si="147"/>
        <v>0</v>
      </c>
      <c r="Q533" s="194">
        <f t="shared" si="147"/>
        <v>0</v>
      </c>
      <c r="R533" s="194">
        <f t="shared" si="147"/>
        <v>0</v>
      </c>
    </row>
    <row r="534" spans="1:18" s="210" customFormat="1" ht="15">
      <c r="A534" s="268"/>
      <c r="B534" s="258"/>
      <c r="C534" s="209" t="s">
        <v>6</v>
      </c>
      <c r="D534" s="256"/>
      <c r="E534" s="256"/>
      <c r="F534" s="195">
        <f>SUM(G534:R534)</f>
        <v>0</v>
      </c>
      <c r="G534" s="195">
        <v>0</v>
      </c>
      <c r="H534" s="195">
        <v>0</v>
      </c>
      <c r="I534" s="195">
        <v>0</v>
      </c>
      <c r="J534" s="195">
        <v>0</v>
      </c>
      <c r="K534" s="195">
        <v>0</v>
      </c>
      <c r="L534" s="195">
        <v>0</v>
      </c>
      <c r="M534" s="195">
        <v>0</v>
      </c>
      <c r="N534" s="195">
        <v>0</v>
      </c>
      <c r="O534" s="195">
        <v>0</v>
      </c>
      <c r="P534" s="195">
        <v>0</v>
      </c>
      <c r="Q534" s="195">
        <v>0</v>
      </c>
      <c r="R534" s="195">
        <v>0</v>
      </c>
    </row>
    <row r="535" spans="1:18" s="210" customFormat="1" ht="15">
      <c r="A535" s="268"/>
      <c r="B535" s="258"/>
      <c r="C535" s="209" t="s">
        <v>7</v>
      </c>
      <c r="D535" s="256"/>
      <c r="E535" s="256"/>
      <c r="F535" s="195">
        <f>SUM(G535:R535)</f>
        <v>5510</v>
      </c>
      <c r="G535" s="195">
        <v>0</v>
      </c>
      <c r="H535" s="195">
        <v>0</v>
      </c>
      <c r="I535" s="195">
        <v>1240</v>
      </c>
      <c r="J535" s="195">
        <v>1330</v>
      </c>
      <c r="K535" s="195">
        <v>1420</v>
      </c>
      <c r="L535" s="195">
        <v>1520</v>
      </c>
      <c r="M535" s="195">
        <v>0</v>
      </c>
      <c r="N535" s="195">
        <v>0</v>
      </c>
      <c r="O535" s="195">
        <v>0</v>
      </c>
      <c r="P535" s="195">
        <v>0</v>
      </c>
      <c r="Q535" s="195">
        <v>0</v>
      </c>
      <c r="R535" s="195">
        <v>0</v>
      </c>
    </row>
    <row r="536" spans="1:18" s="210" customFormat="1" ht="15">
      <c r="A536" s="268"/>
      <c r="B536" s="258"/>
      <c r="C536" s="209" t="s">
        <v>8</v>
      </c>
      <c r="D536" s="256"/>
      <c r="E536" s="256"/>
      <c r="F536" s="195">
        <f>SUM(G536:R536)</f>
        <v>209.4</v>
      </c>
      <c r="G536" s="195">
        <f>G535*0.1</f>
        <v>0</v>
      </c>
      <c r="H536" s="195">
        <f>H535*0.1</f>
        <v>0</v>
      </c>
      <c r="I536" s="195">
        <f>I535*0.1</f>
        <v>124</v>
      </c>
      <c r="J536" s="195">
        <f aca="true" t="shared" si="148" ref="J536:R536">J535*0.02</f>
        <v>26.6</v>
      </c>
      <c r="K536" s="195">
        <f t="shared" si="148"/>
        <v>28.4</v>
      </c>
      <c r="L536" s="195">
        <f t="shared" si="148"/>
        <v>30.4</v>
      </c>
      <c r="M536" s="195">
        <f t="shared" si="148"/>
        <v>0</v>
      </c>
      <c r="N536" s="195">
        <f t="shared" si="148"/>
        <v>0</v>
      </c>
      <c r="O536" s="195">
        <f t="shared" si="148"/>
        <v>0</v>
      </c>
      <c r="P536" s="195">
        <f t="shared" si="148"/>
        <v>0</v>
      </c>
      <c r="Q536" s="195">
        <f t="shared" si="148"/>
        <v>0</v>
      </c>
      <c r="R536" s="195">
        <f t="shared" si="148"/>
        <v>0</v>
      </c>
    </row>
    <row r="537" spans="1:18" s="210" customFormat="1" ht="15">
      <c r="A537" s="268"/>
      <c r="B537" s="258"/>
      <c r="C537" s="209" t="s">
        <v>187</v>
      </c>
      <c r="D537" s="256"/>
      <c r="E537" s="256"/>
      <c r="F537" s="195">
        <f>SUM(G537:R537)</f>
        <v>0</v>
      </c>
      <c r="G537" s="195">
        <v>0</v>
      </c>
      <c r="H537" s="195">
        <v>0</v>
      </c>
      <c r="I537" s="195">
        <v>0</v>
      </c>
      <c r="J537" s="195">
        <v>0</v>
      </c>
      <c r="K537" s="195">
        <v>0</v>
      </c>
      <c r="L537" s="195">
        <v>0</v>
      </c>
      <c r="M537" s="195">
        <v>0</v>
      </c>
      <c r="N537" s="195">
        <v>0</v>
      </c>
      <c r="O537" s="195">
        <v>0</v>
      </c>
      <c r="P537" s="195">
        <v>0</v>
      </c>
      <c r="Q537" s="195">
        <v>0</v>
      </c>
      <c r="R537" s="195">
        <v>0</v>
      </c>
    </row>
    <row r="538" spans="1:18" s="207" customFormat="1" ht="15" customHeight="1">
      <c r="A538" s="261" t="s">
        <v>130</v>
      </c>
      <c r="B538" s="262" t="s">
        <v>542</v>
      </c>
      <c r="C538" s="206" t="s">
        <v>475</v>
      </c>
      <c r="D538" s="256"/>
      <c r="E538" s="256"/>
      <c r="F538" s="194">
        <f t="shared" si="143"/>
        <v>331624.356</v>
      </c>
      <c r="G538" s="194">
        <f aca="true" t="shared" si="149" ref="G538:R538">SUM(G539:G542)</f>
        <v>125400</v>
      </c>
      <c r="H538" s="194">
        <f t="shared" si="149"/>
        <v>28500</v>
      </c>
      <c r="I538" s="194">
        <f t="shared" si="149"/>
        <v>177724.356</v>
      </c>
      <c r="J538" s="194">
        <f t="shared" si="149"/>
        <v>0</v>
      </c>
      <c r="K538" s="194">
        <f t="shared" si="149"/>
        <v>0</v>
      </c>
      <c r="L538" s="194">
        <f t="shared" si="149"/>
        <v>0</v>
      </c>
      <c r="M538" s="194">
        <f t="shared" si="149"/>
        <v>0</v>
      </c>
      <c r="N538" s="194">
        <f t="shared" si="149"/>
        <v>0</v>
      </c>
      <c r="O538" s="194">
        <f t="shared" si="149"/>
        <v>0</v>
      </c>
      <c r="P538" s="194">
        <f t="shared" si="149"/>
        <v>0</v>
      </c>
      <c r="Q538" s="194">
        <f t="shared" si="149"/>
        <v>0</v>
      </c>
      <c r="R538" s="194">
        <f t="shared" si="149"/>
        <v>0</v>
      </c>
    </row>
    <row r="539" spans="1:18" s="207" customFormat="1" ht="15">
      <c r="A539" s="261"/>
      <c r="B539" s="262"/>
      <c r="C539" s="206" t="s">
        <v>6</v>
      </c>
      <c r="D539" s="256"/>
      <c r="E539" s="256"/>
      <c r="F539" s="194">
        <f t="shared" si="143"/>
        <v>0</v>
      </c>
      <c r="G539" s="194">
        <f>G544+G549</f>
        <v>0</v>
      </c>
      <c r="H539" s="194">
        <f aca="true" t="shared" si="150" ref="H539:R539">H544+H549</f>
        <v>0</v>
      </c>
      <c r="I539" s="194">
        <f t="shared" si="150"/>
        <v>0</v>
      </c>
      <c r="J539" s="194">
        <f t="shared" si="150"/>
        <v>0</v>
      </c>
      <c r="K539" s="194">
        <f t="shared" si="150"/>
        <v>0</v>
      </c>
      <c r="L539" s="194">
        <f t="shared" si="150"/>
        <v>0</v>
      </c>
      <c r="M539" s="194">
        <f t="shared" si="150"/>
        <v>0</v>
      </c>
      <c r="N539" s="194">
        <f t="shared" si="150"/>
        <v>0</v>
      </c>
      <c r="O539" s="194">
        <f t="shared" si="150"/>
        <v>0</v>
      </c>
      <c r="P539" s="194">
        <f t="shared" si="150"/>
        <v>0</v>
      </c>
      <c r="Q539" s="194">
        <f t="shared" si="150"/>
        <v>0</v>
      </c>
      <c r="R539" s="194">
        <f t="shared" si="150"/>
        <v>0</v>
      </c>
    </row>
    <row r="540" spans="1:18" s="207" customFormat="1" ht="15">
      <c r="A540" s="261"/>
      <c r="B540" s="262"/>
      <c r="C540" s="206" t="s">
        <v>7</v>
      </c>
      <c r="D540" s="256"/>
      <c r="E540" s="256"/>
      <c r="F540" s="194">
        <f t="shared" si="143"/>
        <v>329103.96</v>
      </c>
      <c r="G540" s="194">
        <f aca="true" t="shared" si="151" ref="G540:R542">G545+G550</f>
        <v>125400</v>
      </c>
      <c r="H540" s="194">
        <f t="shared" si="151"/>
        <v>28500</v>
      </c>
      <c r="I540" s="194">
        <f t="shared" si="151"/>
        <v>175203.96</v>
      </c>
      <c r="J540" s="194">
        <f t="shared" si="151"/>
        <v>0</v>
      </c>
      <c r="K540" s="194">
        <f t="shared" si="151"/>
        <v>0</v>
      </c>
      <c r="L540" s="194">
        <f t="shared" si="151"/>
        <v>0</v>
      </c>
      <c r="M540" s="194">
        <f t="shared" si="151"/>
        <v>0</v>
      </c>
      <c r="N540" s="194">
        <f t="shared" si="151"/>
        <v>0</v>
      </c>
      <c r="O540" s="194">
        <f t="shared" si="151"/>
        <v>0</v>
      </c>
      <c r="P540" s="194">
        <f t="shared" si="151"/>
        <v>0</v>
      </c>
      <c r="Q540" s="194">
        <f t="shared" si="151"/>
        <v>0</v>
      </c>
      <c r="R540" s="194">
        <f t="shared" si="151"/>
        <v>0</v>
      </c>
    </row>
    <row r="541" spans="1:18" s="207" customFormat="1" ht="15">
      <c r="A541" s="261"/>
      <c r="B541" s="262"/>
      <c r="C541" s="206" t="s">
        <v>8</v>
      </c>
      <c r="D541" s="256"/>
      <c r="E541" s="256"/>
      <c r="F541" s="194">
        <f t="shared" si="143"/>
        <v>2520.396</v>
      </c>
      <c r="G541" s="194">
        <f t="shared" si="151"/>
        <v>0</v>
      </c>
      <c r="H541" s="194">
        <f t="shared" si="151"/>
        <v>0</v>
      </c>
      <c r="I541" s="194">
        <f t="shared" si="151"/>
        <v>2520.396</v>
      </c>
      <c r="J541" s="194">
        <f t="shared" si="151"/>
        <v>0</v>
      </c>
      <c r="K541" s="194">
        <f t="shared" si="151"/>
        <v>0</v>
      </c>
      <c r="L541" s="194">
        <f t="shared" si="151"/>
        <v>0</v>
      </c>
      <c r="M541" s="194">
        <f t="shared" si="151"/>
        <v>0</v>
      </c>
      <c r="N541" s="194">
        <f t="shared" si="151"/>
        <v>0</v>
      </c>
      <c r="O541" s="194">
        <f t="shared" si="151"/>
        <v>0</v>
      </c>
      <c r="P541" s="194">
        <f t="shared" si="151"/>
        <v>0</v>
      </c>
      <c r="Q541" s="194">
        <f t="shared" si="151"/>
        <v>0</v>
      </c>
      <c r="R541" s="194">
        <f t="shared" si="151"/>
        <v>0</v>
      </c>
    </row>
    <row r="542" spans="1:18" s="207" customFormat="1" ht="15">
      <c r="A542" s="261"/>
      <c r="B542" s="262"/>
      <c r="C542" s="206" t="s">
        <v>187</v>
      </c>
      <c r="D542" s="256"/>
      <c r="E542" s="256"/>
      <c r="F542" s="194">
        <f t="shared" si="143"/>
        <v>0</v>
      </c>
      <c r="G542" s="194">
        <f t="shared" si="151"/>
        <v>0</v>
      </c>
      <c r="H542" s="194">
        <f t="shared" si="151"/>
        <v>0</v>
      </c>
      <c r="I542" s="194">
        <f t="shared" si="151"/>
        <v>0</v>
      </c>
      <c r="J542" s="194">
        <f t="shared" si="151"/>
        <v>0</v>
      </c>
      <c r="K542" s="194">
        <f t="shared" si="151"/>
        <v>0</v>
      </c>
      <c r="L542" s="194">
        <f t="shared" si="151"/>
        <v>0</v>
      </c>
      <c r="M542" s="194">
        <f t="shared" si="151"/>
        <v>0</v>
      </c>
      <c r="N542" s="194">
        <f t="shared" si="151"/>
        <v>0</v>
      </c>
      <c r="O542" s="194">
        <f t="shared" si="151"/>
        <v>0</v>
      </c>
      <c r="P542" s="194">
        <f t="shared" si="151"/>
        <v>0</v>
      </c>
      <c r="Q542" s="194">
        <f t="shared" si="151"/>
        <v>0</v>
      </c>
      <c r="R542" s="194">
        <f t="shared" si="151"/>
        <v>0</v>
      </c>
    </row>
    <row r="543" spans="1:18" s="207" customFormat="1" ht="15">
      <c r="A543" s="268" t="s">
        <v>169</v>
      </c>
      <c r="B543" s="258" t="s">
        <v>477</v>
      </c>
      <c r="C543" s="206" t="s">
        <v>475</v>
      </c>
      <c r="D543" s="256"/>
      <c r="E543" s="256"/>
      <c r="F543" s="194">
        <f t="shared" si="143"/>
        <v>303900</v>
      </c>
      <c r="G543" s="194">
        <f aca="true" t="shared" si="152" ref="G543:R543">SUM(G544:G547)</f>
        <v>125400</v>
      </c>
      <c r="H543" s="194">
        <f t="shared" si="152"/>
        <v>28500</v>
      </c>
      <c r="I543" s="194">
        <f t="shared" si="152"/>
        <v>150000</v>
      </c>
      <c r="J543" s="194">
        <f t="shared" si="152"/>
        <v>0</v>
      </c>
      <c r="K543" s="194">
        <f t="shared" si="152"/>
        <v>0</v>
      </c>
      <c r="L543" s="194">
        <f t="shared" si="152"/>
        <v>0</v>
      </c>
      <c r="M543" s="194">
        <f t="shared" si="152"/>
        <v>0</v>
      </c>
      <c r="N543" s="194">
        <f t="shared" si="152"/>
        <v>0</v>
      </c>
      <c r="O543" s="194">
        <f t="shared" si="152"/>
        <v>0</v>
      </c>
      <c r="P543" s="194">
        <f t="shared" si="152"/>
        <v>0</v>
      </c>
      <c r="Q543" s="194">
        <f t="shared" si="152"/>
        <v>0</v>
      </c>
      <c r="R543" s="194">
        <f t="shared" si="152"/>
        <v>0</v>
      </c>
    </row>
    <row r="544" spans="1:18" s="210" customFormat="1" ht="15">
      <c r="A544" s="268"/>
      <c r="B544" s="258"/>
      <c r="C544" s="209" t="s">
        <v>6</v>
      </c>
      <c r="D544" s="256"/>
      <c r="E544" s="256"/>
      <c r="F544" s="195">
        <f t="shared" si="143"/>
        <v>0</v>
      </c>
      <c r="G544" s="195">
        <v>0</v>
      </c>
      <c r="H544" s="195">
        <v>0</v>
      </c>
      <c r="I544" s="195">
        <v>0</v>
      </c>
      <c r="J544" s="195">
        <v>0</v>
      </c>
      <c r="K544" s="195">
        <v>0</v>
      </c>
      <c r="L544" s="195">
        <v>0</v>
      </c>
      <c r="M544" s="195">
        <v>0</v>
      </c>
      <c r="N544" s="195">
        <v>0</v>
      </c>
      <c r="O544" s="195">
        <v>0</v>
      </c>
      <c r="P544" s="195">
        <v>0</v>
      </c>
      <c r="Q544" s="195">
        <v>0</v>
      </c>
      <c r="R544" s="195">
        <v>0</v>
      </c>
    </row>
    <row r="545" spans="1:18" s="210" customFormat="1" ht="15">
      <c r="A545" s="268"/>
      <c r="B545" s="258"/>
      <c r="C545" s="209" t="s">
        <v>7</v>
      </c>
      <c r="D545" s="256"/>
      <c r="E545" s="256"/>
      <c r="F545" s="195">
        <f t="shared" si="143"/>
        <v>303900</v>
      </c>
      <c r="G545" s="195">
        <v>125400</v>
      </c>
      <c r="H545" s="195">
        <v>28500</v>
      </c>
      <c r="I545" s="195">
        <v>150000</v>
      </c>
      <c r="J545" s="195">
        <v>0</v>
      </c>
      <c r="K545" s="195">
        <v>0</v>
      </c>
      <c r="L545" s="195">
        <v>0</v>
      </c>
      <c r="M545" s="195">
        <v>0</v>
      </c>
      <c r="N545" s="195">
        <v>0</v>
      </c>
      <c r="O545" s="195">
        <v>0</v>
      </c>
      <c r="P545" s="195">
        <v>0</v>
      </c>
      <c r="Q545" s="195">
        <v>0</v>
      </c>
      <c r="R545" s="195">
        <v>0</v>
      </c>
    </row>
    <row r="546" spans="1:18" s="210" customFormat="1" ht="15">
      <c r="A546" s="268"/>
      <c r="B546" s="258"/>
      <c r="C546" s="209" t="s">
        <v>8</v>
      </c>
      <c r="D546" s="256"/>
      <c r="E546" s="256"/>
      <c r="F546" s="195">
        <f t="shared" si="143"/>
        <v>0</v>
      </c>
      <c r="G546" s="195">
        <v>0</v>
      </c>
      <c r="H546" s="195">
        <v>0</v>
      </c>
      <c r="I546" s="195">
        <v>0</v>
      </c>
      <c r="J546" s="195">
        <v>0</v>
      </c>
      <c r="K546" s="195">
        <v>0</v>
      </c>
      <c r="L546" s="195">
        <v>0</v>
      </c>
      <c r="M546" s="195">
        <v>0</v>
      </c>
      <c r="N546" s="195">
        <v>0</v>
      </c>
      <c r="O546" s="195">
        <v>0</v>
      </c>
      <c r="P546" s="195">
        <v>0</v>
      </c>
      <c r="Q546" s="195">
        <v>0</v>
      </c>
      <c r="R546" s="195">
        <v>0</v>
      </c>
    </row>
    <row r="547" spans="1:18" s="210" customFormat="1" ht="15">
      <c r="A547" s="268"/>
      <c r="B547" s="258"/>
      <c r="C547" s="209" t="s">
        <v>187</v>
      </c>
      <c r="D547" s="256"/>
      <c r="E547" s="256"/>
      <c r="F547" s="195">
        <f t="shared" si="143"/>
        <v>0</v>
      </c>
      <c r="G547" s="195">
        <v>0</v>
      </c>
      <c r="H547" s="195">
        <v>0</v>
      </c>
      <c r="I547" s="195">
        <v>0</v>
      </c>
      <c r="J547" s="195">
        <v>0</v>
      </c>
      <c r="K547" s="195">
        <v>0</v>
      </c>
      <c r="L547" s="195">
        <v>0</v>
      </c>
      <c r="M547" s="195">
        <v>0</v>
      </c>
      <c r="N547" s="195">
        <v>0</v>
      </c>
      <c r="O547" s="195">
        <v>0</v>
      </c>
      <c r="P547" s="195">
        <v>0</v>
      </c>
      <c r="Q547" s="195">
        <v>0</v>
      </c>
      <c r="R547" s="195">
        <v>0</v>
      </c>
    </row>
    <row r="548" spans="1:18" s="210" customFormat="1" ht="15">
      <c r="A548" s="268" t="s">
        <v>538</v>
      </c>
      <c r="B548" s="258" t="s">
        <v>539</v>
      </c>
      <c r="C548" s="206" t="s">
        <v>475</v>
      </c>
      <c r="D548" s="256"/>
      <c r="E548" s="256"/>
      <c r="F548" s="194">
        <f>SUM(G548:R548)</f>
        <v>27724.356</v>
      </c>
      <c r="G548" s="194">
        <f aca="true" t="shared" si="153" ref="G548:R548">SUM(G549:G552)</f>
        <v>0</v>
      </c>
      <c r="H548" s="194">
        <f t="shared" si="153"/>
        <v>0</v>
      </c>
      <c r="I548" s="194">
        <f t="shared" si="153"/>
        <v>27724.356</v>
      </c>
      <c r="J548" s="194">
        <f t="shared" si="153"/>
        <v>0</v>
      </c>
      <c r="K548" s="194">
        <f t="shared" si="153"/>
        <v>0</v>
      </c>
      <c r="L548" s="194">
        <f t="shared" si="153"/>
        <v>0</v>
      </c>
      <c r="M548" s="194">
        <f t="shared" si="153"/>
        <v>0</v>
      </c>
      <c r="N548" s="194">
        <f t="shared" si="153"/>
        <v>0</v>
      </c>
      <c r="O548" s="194">
        <f t="shared" si="153"/>
        <v>0</v>
      </c>
      <c r="P548" s="194">
        <f t="shared" si="153"/>
        <v>0</v>
      </c>
      <c r="Q548" s="194">
        <f t="shared" si="153"/>
        <v>0</v>
      </c>
      <c r="R548" s="194">
        <f t="shared" si="153"/>
        <v>0</v>
      </c>
    </row>
    <row r="549" spans="1:18" s="210" customFormat="1" ht="15">
      <c r="A549" s="268"/>
      <c r="B549" s="258"/>
      <c r="C549" s="209" t="s">
        <v>6</v>
      </c>
      <c r="D549" s="256"/>
      <c r="E549" s="256"/>
      <c r="F549" s="195">
        <f>SUM(G549:R549)</f>
        <v>0</v>
      </c>
      <c r="G549" s="195">
        <v>0</v>
      </c>
      <c r="H549" s="195">
        <v>0</v>
      </c>
      <c r="I549" s="195">
        <v>0</v>
      </c>
      <c r="J549" s="195">
        <v>0</v>
      </c>
      <c r="K549" s="195">
        <v>0</v>
      </c>
      <c r="L549" s="195">
        <v>0</v>
      </c>
      <c r="M549" s="195">
        <v>0</v>
      </c>
      <c r="N549" s="195">
        <v>0</v>
      </c>
      <c r="O549" s="195">
        <v>0</v>
      </c>
      <c r="P549" s="195">
        <v>0</v>
      </c>
      <c r="Q549" s="195">
        <v>0</v>
      </c>
      <c r="R549" s="195">
        <v>0</v>
      </c>
    </row>
    <row r="550" spans="1:18" s="210" customFormat="1" ht="15">
      <c r="A550" s="268"/>
      <c r="B550" s="258"/>
      <c r="C550" s="209" t="s">
        <v>7</v>
      </c>
      <c r="D550" s="256"/>
      <c r="E550" s="256"/>
      <c r="F550" s="195">
        <f>SUM(G550:R550)</f>
        <v>25203.96</v>
      </c>
      <c r="G550" s="195">
        <v>0</v>
      </c>
      <c r="H550" s="195">
        <v>0</v>
      </c>
      <c r="I550" s="195">
        <v>25203.96</v>
      </c>
      <c r="J550" s="195">
        <v>0</v>
      </c>
      <c r="K550" s="195">
        <v>0</v>
      </c>
      <c r="L550" s="195">
        <v>0</v>
      </c>
      <c r="M550" s="195">
        <v>0</v>
      </c>
      <c r="N550" s="195">
        <v>0</v>
      </c>
      <c r="O550" s="195">
        <v>0</v>
      </c>
      <c r="P550" s="195">
        <v>0</v>
      </c>
      <c r="Q550" s="195">
        <v>0</v>
      </c>
      <c r="R550" s="195">
        <v>0</v>
      </c>
    </row>
    <row r="551" spans="1:18" s="210" customFormat="1" ht="15">
      <c r="A551" s="268"/>
      <c r="B551" s="258"/>
      <c r="C551" s="209" t="s">
        <v>8</v>
      </c>
      <c r="D551" s="256"/>
      <c r="E551" s="256"/>
      <c r="F551" s="195">
        <f>SUM(G551:R551)</f>
        <v>2520.396</v>
      </c>
      <c r="G551" s="195">
        <v>0</v>
      </c>
      <c r="H551" s="195">
        <v>0</v>
      </c>
      <c r="I551" s="195">
        <f>I550*0.1</f>
        <v>2520.396</v>
      </c>
      <c r="J551" s="195">
        <v>0</v>
      </c>
      <c r="K551" s="195">
        <v>0</v>
      </c>
      <c r="L551" s="195">
        <v>0</v>
      </c>
      <c r="M551" s="195">
        <v>0</v>
      </c>
      <c r="N551" s="195">
        <v>0</v>
      </c>
      <c r="O551" s="195">
        <v>0</v>
      </c>
      <c r="P551" s="195">
        <v>0</v>
      </c>
      <c r="Q551" s="195">
        <v>0</v>
      </c>
      <c r="R551" s="195">
        <v>0</v>
      </c>
    </row>
    <row r="552" spans="1:18" s="210" customFormat="1" ht="15">
      <c r="A552" s="268"/>
      <c r="B552" s="258"/>
      <c r="C552" s="209" t="s">
        <v>187</v>
      </c>
      <c r="D552" s="256"/>
      <c r="E552" s="256"/>
      <c r="F552" s="195">
        <f>SUM(G552:R552)</f>
        <v>0</v>
      </c>
      <c r="G552" s="195">
        <v>0</v>
      </c>
      <c r="H552" s="195">
        <v>0</v>
      </c>
      <c r="I552" s="195">
        <v>0</v>
      </c>
      <c r="J552" s="195">
        <v>0</v>
      </c>
      <c r="K552" s="195">
        <v>0</v>
      </c>
      <c r="L552" s="195">
        <v>0</v>
      </c>
      <c r="M552" s="195">
        <v>0</v>
      </c>
      <c r="N552" s="195">
        <v>0</v>
      </c>
      <c r="O552" s="195">
        <v>0</v>
      </c>
      <c r="P552" s="195">
        <v>0</v>
      </c>
      <c r="Q552" s="195">
        <v>0</v>
      </c>
      <c r="R552" s="195">
        <v>0</v>
      </c>
    </row>
    <row r="553" spans="1:18" s="210" customFormat="1" ht="15">
      <c r="A553" s="261" t="s">
        <v>274</v>
      </c>
      <c r="B553" s="262" t="s">
        <v>462</v>
      </c>
      <c r="C553" s="206" t="s">
        <v>475</v>
      </c>
      <c r="D553" s="256"/>
      <c r="E553" s="256"/>
      <c r="F553" s="194">
        <f t="shared" si="143"/>
        <v>1036662.82023</v>
      </c>
      <c r="G553" s="194">
        <f>SUM(G554:G557)</f>
        <v>0</v>
      </c>
      <c r="H553" s="194">
        <f aca="true" t="shared" si="154" ref="H553:R553">SUM(H554:H557)</f>
        <v>0</v>
      </c>
      <c r="I553" s="194">
        <f t="shared" si="154"/>
        <v>10396.96839</v>
      </c>
      <c r="J553" s="194">
        <f t="shared" si="154"/>
        <v>242219.40204</v>
      </c>
      <c r="K553" s="194">
        <f t="shared" si="154"/>
        <v>255000</v>
      </c>
      <c r="L553" s="194">
        <f t="shared" si="154"/>
        <v>529046.4498</v>
      </c>
      <c r="M553" s="194">
        <f t="shared" si="154"/>
        <v>0</v>
      </c>
      <c r="N553" s="194">
        <f t="shared" si="154"/>
        <v>0</v>
      </c>
      <c r="O553" s="194">
        <f t="shared" si="154"/>
        <v>0</v>
      </c>
      <c r="P553" s="194">
        <f t="shared" si="154"/>
        <v>0</v>
      </c>
      <c r="Q553" s="194">
        <f t="shared" si="154"/>
        <v>0</v>
      </c>
      <c r="R553" s="194">
        <f t="shared" si="154"/>
        <v>0</v>
      </c>
    </row>
    <row r="554" spans="1:18" s="210" customFormat="1" ht="15">
      <c r="A554" s="261"/>
      <c r="B554" s="262"/>
      <c r="C554" s="206" t="s">
        <v>6</v>
      </c>
      <c r="D554" s="256"/>
      <c r="E554" s="256"/>
      <c r="F554" s="194">
        <f t="shared" si="143"/>
        <v>0</v>
      </c>
      <c r="G554" s="194">
        <f>G559+G564+G569+G574+G579+G584+G589+G594</f>
        <v>0</v>
      </c>
      <c r="H554" s="194">
        <f aca="true" t="shared" si="155" ref="H554:R554">H559+H564+H569+H574+H579+H584+H589+H594</f>
        <v>0</v>
      </c>
      <c r="I554" s="194">
        <f t="shared" si="155"/>
        <v>0</v>
      </c>
      <c r="J554" s="194">
        <f t="shared" si="155"/>
        <v>0</v>
      </c>
      <c r="K554" s="194">
        <f t="shared" si="155"/>
        <v>0</v>
      </c>
      <c r="L554" s="194">
        <f t="shared" si="155"/>
        <v>0</v>
      </c>
      <c r="M554" s="194">
        <f t="shared" si="155"/>
        <v>0</v>
      </c>
      <c r="N554" s="194">
        <f t="shared" si="155"/>
        <v>0</v>
      </c>
      <c r="O554" s="194">
        <f t="shared" si="155"/>
        <v>0</v>
      </c>
      <c r="P554" s="194">
        <f t="shared" si="155"/>
        <v>0</v>
      </c>
      <c r="Q554" s="194">
        <f t="shared" si="155"/>
        <v>0</v>
      </c>
      <c r="R554" s="194">
        <f t="shared" si="155"/>
        <v>0</v>
      </c>
    </row>
    <row r="555" spans="1:18" s="210" customFormat="1" ht="15">
      <c r="A555" s="261"/>
      <c r="B555" s="262"/>
      <c r="C555" s="206" t="s">
        <v>7</v>
      </c>
      <c r="D555" s="256"/>
      <c r="E555" s="256"/>
      <c r="F555" s="194">
        <f t="shared" si="143"/>
        <v>1016336.09827</v>
      </c>
      <c r="G555" s="194">
        <f aca="true" t="shared" si="156" ref="G555:R557">G560+G565+G570+G575+G580+G585+G590+G595</f>
        <v>0</v>
      </c>
      <c r="H555" s="194">
        <f t="shared" si="156"/>
        <v>0</v>
      </c>
      <c r="I555" s="194">
        <f t="shared" si="156"/>
        <v>10193.10627</v>
      </c>
      <c r="J555" s="194">
        <f t="shared" si="156"/>
        <v>237470.002</v>
      </c>
      <c r="K555" s="194">
        <f t="shared" si="156"/>
        <v>250000</v>
      </c>
      <c r="L555" s="194">
        <f t="shared" si="156"/>
        <v>518672.99</v>
      </c>
      <c r="M555" s="194">
        <f t="shared" si="156"/>
        <v>0</v>
      </c>
      <c r="N555" s="194">
        <f t="shared" si="156"/>
        <v>0</v>
      </c>
      <c r="O555" s="194">
        <f t="shared" si="156"/>
        <v>0</v>
      </c>
      <c r="P555" s="194">
        <f t="shared" si="156"/>
        <v>0</v>
      </c>
      <c r="Q555" s="194">
        <f t="shared" si="156"/>
        <v>0</v>
      </c>
      <c r="R555" s="194">
        <f t="shared" si="156"/>
        <v>0</v>
      </c>
    </row>
    <row r="556" spans="1:18" s="210" customFormat="1" ht="15">
      <c r="A556" s="261"/>
      <c r="B556" s="262"/>
      <c r="C556" s="206" t="s">
        <v>8</v>
      </c>
      <c r="D556" s="256"/>
      <c r="E556" s="256"/>
      <c r="F556" s="194">
        <f t="shared" si="143"/>
        <v>20326.72196</v>
      </c>
      <c r="G556" s="194">
        <f t="shared" si="156"/>
        <v>0</v>
      </c>
      <c r="H556" s="194">
        <f t="shared" si="156"/>
        <v>0</v>
      </c>
      <c r="I556" s="194">
        <f t="shared" si="156"/>
        <v>203.86212</v>
      </c>
      <c r="J556" s="194">
        <f t="shared" si="156"/>
        <v>4749.40004</v>
      </c>
      <c r="K556" s="194">
        <f t="shared" si="156"/>
        <v>5000</v>
      </c>
      <c r="L556" s="194">
        <f t="shared" si="156"/>
        <v>10373.4598</v>
      </c>
      <c r="M556" s="194">
        <f t="shared" si="156"/>
        <v>0</v>
      </c>
      <c r="N556" s="194">
        <f t="shared" si="156"/>
        <v>0</v>
      </c>
      <c r="O556" s="194">
        <f t="shared" si="156"/>
        <v>0</v>
      </c>
      <c r="P556" s="194">
        <f t="shared" si="156"/>
        <v>0</v>
      </c>
      <c r="Q556" s="194">
        <f t="shared" si="156"/>
        <v>0</v>
      </c>
      <c r="R556" s="194">
        <f t="shared" si="156"/>
        <v>0</v>
      </c>
    </row>
    <row r="557" spans="1:18" s="210" customFormat="1" ht="15">
      <c r="A557" s="261"/>
      <c r="B557" s="262"/>
      <c r="C557" s="206" t="s">
        <v>187</v>
      </c>
      <c r="D557" s="256"/>
      <c r="E557" s="256"/>
      <c r="F557" s="194">
        <f t="shared" si="143"/>
        <v>0</v>
      </c>
      <c r="G557" s="194">
        <f t="shared" si="156"/>
        <v>0</v>
      </c>
      <c r="H557" s="194">
        <f t="shared" si="156"/>
        <v>0</v>
      </c>
      <c r="I557" s="194">
        <f t="shared" si="156"/>
        <v>0</v>
      </c>
      <c r="J557" s="194">
        <f t="shared" si="156"/>
        <v>0</v>
      </c>
      <c r="K557" s="194">
        <f t="shared" si="156"/>
        <v>0</v>
      </c>
      <c r="L557" s="194">
        <f t="shared" si="156"/>
        <v>0</v>
      </c>
      <c r="M557" s="194">
        <f t="shared" si="156"/>
        <v>0</v>
      </c>
      <c r="N557" s="194">
        <f t="shared" si="156"/>
        <v>0</v>
      </c>
      <c r="O557" s="194">
        <f t="shared" si="156"/>
        <v>0</v>
      </c>
      <c r="P557" s="194">
        <f t="shared" si="156"/>
        <v>0</v>
      </c>
      <c r="Q557" s="194">
        <f t="shared" si="156"/>
        <v>0</v>
      </c>
      <c r="R557" s="194">
        <f t="shared" si="156"/>
        <v>0</v>
      </c>
    </row>
    <row r="558" spans="1:18" s="210" customFormat="1" ht="15">
      <c r="A558" s="268" t="s">
        <v>276</v>
      </c>
      <c r="B558" s="258" t="s">
        <v>275</v>
      </c>
      <c r="C558" s="206" t="s">
        <v>475</v>
      </c>
      <c r="D558" s="256"/>
      <c r="E558" s="256"/>
      <c r="F558" s="194">
        <f t="shared" si="143"/>
        <v>100489.75039</v>
      </c>
      <c r="G558" s="194">
        <f aca="true" t="shared" si="157" ref="G558:R558">SUM(G559:G562)</f>
        <v>0</v>
      </c>
      <c r="H558" s="194">
        <f t="shared" si="157"/>
        <v>0</v>
      </c>
      <c r="I558" s="194">
        <f t="shared" si="157"/>
        <v>2206.15099</v>
      </c>
      <c r="J558" s="194">
        <f t="shared" si="157"/>
        <v>98283.5994</v>
      </c>
      <c r="K558" s="194">
        <f t="shared" si="157"/>
        <v>0</v>
      </c>
      <c r="L558" s="194">
        <f t="shared" si="157"/>
        <v>0</v>
      </c>
      <c r="M558" s="194">
        <f t="shared" si="157"/>
        <v>0</v>
      </c>
      <c r="N558" s="194">
        <f t="shared" si="157"/>
        <v>0</v>
      </c>
      <c r="O558" s="194">
        <f t="shared" si="157"/>
        <v>0</v>
      </c>
      <c r="P558" s="194">
        <f t="shared" si="157"/>
        <v>0</v>
      </c>
      <c r="Q558" s="194">
        <f t="shared" si="157"/>
        <v>0</v>
      </c>
      <c r="R558" s="194">
        <f t="shared" si="157"/>
        <v>0</v>
      </c>
    </row>
    <row r="559" spans="1:18" s="210" customFormat="1" ht="15">
      <c r="A559" s="268"/>
      <c r="B559" s="258"/>
      <c r="C559" s="209" t="s">
        <v>6</v>
      </c>
      <c r="D559" s="256"/>
      <c r="E559" s="256"/>
      <c r="F559" s="195">
        <f t="shared" si="143"/>
        <v>0</v>
      </c>
      <c r="G559" s="195">
        <v>0</v>
      </c>
      <c r="H559" s="195">
        <v>0</v>
      </c>
      <c r="I559" s="195">
        <v>0</v>
      </c>
      <c r="J559" s="195">
        <v>0</v>
      </c>
      <c r="K559" s="195">
        <v>0</v>
      </c>
      <c r="L559" s="195">
        <v>0</v>
      </c>
      <c r="M559" s="195">
        <v>0</v>
      </c>
      <c r="N559" s="195">
        <v>0</v>
      </c>
      <c r="O559" s="195">
        <v>0</v>
      </c>
      <c r="P559" s="195">
        <v>0</v>
      </c>
      <c r="Q559" s="195">
        <v>0</v>
      </c>
      <c r="R559" s="195">
        <v>0</v>
      </c>
    </row>
    <row r="560" spans="1:18" s="210" customFormat="1" ht="15">
      <c r="A560" s="268"/>
      <c r="B560" s="258"/>
      <c r="C560" s="209" t="s">
        <v>7</v>
      </c>
      <c r="D560" s="256"/>
      <c r="E560" s="256"/>
      <c r="F560" s="195">
        <f t="shared" si="143"/>
        <v>98519.36313</v>
      </c>
      <c r="G560" s="195">
        <v>0</v>
      </c>
      <c r="H560" s="195">
        <v>0</v>
      </c>
      <c r="I560" s="195">
        <v>2162.89313</v>
      </c>
      <c r="J560" s="195">
        <v>96356.47</v>
      </c>
      <c r="K560" s="195">
        <v>0</v>
      </c>
      <c r="L560" s="195">
        <v>0</v>
      </c>
      <c r="M560" s="195">
        <v>0</v>
      </c>
      <c r="N560" s="195">
        <v>0</v>
      </c>
      <c r="O560" s="195">
        <v>0</v>
      </c>
      <c r="P560" s="195">
        <v>0</v>
      </c>
      <c r="Q560" s="195">
        <v>0</v>
      </c>
      <c r="R560" s="195">
        <v>0</v>
      </c>
    </row>
    <row r="561" spans="1:18" s="210" customFormat="1" ht="15">
      <c r="A561" s="268"/>
      <c r="B561" s="258"/>
      <c r="C561" s="209" t="s">
        <v>8</v>
      </c>
      <c r="D561" s="256"/>
      <c r="E561" s="256"/>
      <c r="F561" s="195">
        <f t="shared" si="143"/>
        <v>1970.38726</v>
      </c>
      <c r="G561" s="195">
        <v>0</v>
      </c>
      <c r="H561" s="195">
        <v>0</v>
      </c>
      <c r="I561" s="195">
        <f>I560*0.02</f>
        <v>43.25786</v>
      </c>
      <c r="J561" s="195">
        <f>J560*0.02</f>
        <v>1927.1294</v>
      </c>
      <c r="K561" s="195">
        <v>0</v>
      </c>
      <c r="L561" s="195">
        <v>0</v>
      </c>
      <c r="M561" s="195">
        <v>0</v>
      </c>
      <c r="N561" s="195">
        <v>0</v>
      </c>
      <c r="O561" s="195">
        <v>0</v>
      </c>
      <c r="P561" s="195">
        <v>0</v>
      </c>
      <c r="Q561" s="195">
        <v>0</v>
      </c>
      <c r="R561" s="195">
        <v>0</v>
      </c>
    </row>
    <row r="562" spans="1:18" s="210" customFormat="1" ht="15">
      <c r="A562" s="268"/>
      <c r="B562" s="258"/>
      <c r="C562" s="209" t="s">
        <v>187</v>
      </c>
      <c r="D562" s="256"/>
      <c r="E562" s="256"/>
      <c r="F562" s="195">
        <f t="shared" si="143"/>
        <v>0</v>
      </c>
      <c r="G562" s="195">
        <v>0</v>
      </c>
      <c r="H562" s="195">
        <v>0</v>
      </c>
      <c r="I562" s="195">
        <v>0</v>
      </c>
      <c r="J562" s="195">
        <v>0</v>
      </c>
      <c r="K562" s="195">
        <v>0</v>
      </c>
      <c r="L562" s="195">
        <v>0</v>
      </c>
      <c r="M562" s="195">
        <v>0</v>
      </c>
      <c r="N562" s="195">
        <v>0</v>
      </c>
      <c r="O562" s="195">
        <v>0</v>
      </c>
      <c r="P562" s="195">
        <v>0</v>
      </c>
      <c r="Q562" s="195">
        <v>0</v>
      </c>
      <c r="R562" s="195">
        <v>0</v>
      </c>
    </row>
    <row r="563" spans="1:18" s="210" customFormat="1" ht="15">
      <c r="A563" s="268" t="s">
        <v>277</v>
      </c>
      <c r="B563" s="258" t="s">
        <v>511</v>
      </c>
      <c r="C563" s="206" t="s">
        <v>475</v>
      </c>
      <c r="D563" s="256"/>
      <c r="E563" s="256"/>
      <c r="F563" s="194">
        <f t="shared" si="143"/>
        <v>125918.05141</v>
      </c>
      <c r="G563" s="194">
        <f aca="true" t="shared" si="158" ref="G563:R563">SUM(G564:G567)</f>
        <v>0</v>
      </c>
      <c r="H563" s="194">
        <f t="shared" si="158"/>
        <v>0</v>
      </c>
      <c r="I563" s="194">
        <f t="shared" si="158"/>
        <v>2553.16099</v>
      </c>
      <c r="J563" s="194">
        <f t="shared" si="158"/>
        <v>123364.89042</v>
      </c>
      <c r="K563" s="194">
        <f t="shared" si="158"/>
        <v>0</v>
      </c>
      <c r="L563" s="194">
        <f t="shared" si="158"/>
        <v>0</v>
      </c>
      <c r="M563" s="194">
        <f t="shared" si="158"/>
        <v>0</v>
      </c>
      <c r="N563" s="194">
        <f t="shared" si="158"/>
        <v>0</v>
      </c>
      <c r="O563" s="194">
        <f t="shared" si="158"/>
        <v>0</v>
      </c>
      <c r="P563" s="194">
        <f t="shared" si="158"/>
        <v>0</v>
      </c>
      <c r="Q563" s="194">
        <f t="shared" si="158"/>
        <v>0</v>
      </c>
      <c r="R563" s="194">
        <f t="shared" si="158"/>
        <v>0</v>
      </c>
    </row>
    <row r="564" spans="1:18" s="210" customFormat="1" ht="15">
      <c r="A564" s="268"/>
      <c r="B564" s="258"/>
      <c r="C564" s="209" t="s">
        <v>6</v>
      </c>
      <c r="D564" s="256"/>
      <c r="E564" s="256"/>
      <c r="F564" s="195">
        <f t="shared" si="143"/>
        <v>0</v>
      </c>
      <c r="G564" s="195">
        <v>0</v>
      </c>
      <c r="H564" s="195">
        <v>0</v>
      </c>
      <c r="I564" s="195">
        <v>0</v>
      </c>
      <c r="J564" s="195">
        <v>0</v>
      </c>
      <c r="K564" s="195">
        <v>0</v>
      </c>
      <c r="L564" s="195">
        <v>0</v>
      </c>
      <c r="M564" s="195">
        <v>0</v>
      </c>
      <c r="N564" s="195">
        <v>0</v>
      </c>
      <c r="O564" s="195">
        <v>0</v>
      </c>
      <c r="P564" s="195">
        <v>0</v>
      </c>
      <c r="Q564" s="195">
        <v>0</v>
      </c>
      <c r="R564" s="195">
        <v>0</v>
      </c>
    </row>
    <row r="565" spans="1:18" s="210" customFormat="1" ht="15">
      <c r="A565" s="268"/>
      <c r="B565" s="258"/>
      <c r="C565" s="209" t="s">
        <v>7</v>
      </c>
      <c r="D565" s="256"/>
      <c r="E565" s="256"/>
      <c r="F565" s="195">
        <f t="shared" si="143"/>
        <v>123449.07001</v>
      </c>
      <c r="G565" s="195">
        <v>0</v>
      </c>
      <c r="H565" s="195">
        <v>0</v>
      </c>
      <c r="I565" s="195">
        <v>2503.09901</v>
      </c>
      <c r="J565" s="195">
        <v>120945.971</v>
      </c>
      <c r="K565" s="195">
        <v>0</v>
      </c>
      <c r="L565" s="195">
        <v>0</v>
      </c>
      <c r="M565" s="195">
        <v>0</v>
      </c>
      <c r="N565" s="195">
        <v>0</v>
      </c>
      <c r="O565" s="195">
        <v>0</v>
      </c>
      <c r="P565" s="195">
        <v>0</v>
      </c>
      <c r="Q565" s="195">
        <v>0</v>
      </c>
      <c r="R565" s="195">
        <v>0</v>
      </c>
    </row>
    <row r="566" spans="1:18" s="210" customFormat="1" ht="15">
      <c r="A566" s="268"/>
      <c r="B566" s="258"/>
      <c r="C566" s="209" t="s">
        <v>8</v>
      </c>
      <c r="D566" s="256"/>
      <c r="E566" s="256"/>
      <c r="F566" s="195">
        <f t="shared" si="143"/>
        <v>2468.9814</v>
      </c>
      <c r="G566" s="195">
        <v>0</v>
      </c>
      <c r="H566" s="195">
        <v>0</v>
      </c>
      <c r="I566" s="195">
        <f>I565*0.02</f>
        <v>50.06198</v>
      </c>
      <c r="J566" s="195">
        <f>J565*0.02</f>
        <v>2418.91942</v>
      </c>
      <c r="K566" s="195">
        <f>K565*0.02</f>
        <v>0</v>
      </c>
      <c r="L566" s="195">
        <v>0</v>
      </c>
      <c r="M566" s="195">
        <v>0</v>
      </c>
      <c r="N566" s="195">
        <v>0</v>
      </c>
      <c r="O566" s="195">
        <v>0</v>
      </c>
      <c r="P566" s="195">
        <v>0</v>
      </c>
      <c r="Q566" s="195">
        <v>0</v>
      </c>
      <c r="R566" s="195">
        <v>0</v>
      </c>
    </row>
    <row r="567" spans="1:18" s="210" customFormat="1" ht="15">
      <c r="A567" s="268"/>
      <c r="B567" s="258"/>
      <c r="C567" s="209" t="s">
        <v>187</v>
      </c>
      <c r="D567" s="256"/>
      <c r="E567" s="256"/>
      <c r="F567" s="195">
        <f t="shared" si="143"/>
        <v>0</v>
      </c>
      <c r="G567" s="195">
        <v>0</v>
      </c>
      <c r="H567" s="195">
        <v>0</v>
      </c>
      <c r="I567" s="195">
        <v>0</v>
      </c>
      <c r="J567" s="195">
        <v>0</v>
      </c>
      <c r="K567" s="195">
        <v>0</v>
      </c>
      <c r="L567" s="195">
        <v>0</v>
      </c>
      <c r="M567" s="195">
        <v>0</v>
      </c>
      <c r="N567" s="195">
        <v>0</v>
      </c>
      <c r="O567" s="195">
        <v>0</v>
      </c>
      <c r="P567" s="195">
        <v>0</v>
      </c>
      <c r="Q567" s="195">
        <v>0</v>
      </c>
      <c r="R567" s="195">
        <v>0</v>
      </c>
    </row>
    <row r="568" spans="1:18" s="210" customFormat="1" ht="15">
      <c r="A568" s="268" t="s">
        <v>278</v>
      </c>
      <c r="B568" s="258" t="s">
        <v>536</v>
      </c>
      <c r="C568" s="206" t="s">
        <v>475</v>
      </c>
      <c r="D568" s="256"/>
      <c r="E568" s="256"/>
      <c r="F568" s="194">
        <f t="shared" si="143"/>
        <v>306044.0248</v>
      </c>
      <c r="G568" s="194">
        <f aca="true" t="shared" si="159" ref="G568:R568">SUM(G569:G572)</f>
        <v>0</v>
      </c>
      <c r="H568" s="194">
        <f t="shared" si="159"/>
        <v>0</v>
      </c>
      <c r="I568" s="194">
        <f t="shared" si="159"/>
        <v>3355.975</v>
      </c>
      <c r="J568" s="194">
        <f t="shared" si="159"/>
        <v>0</v>
      </c>
      <c r="K568" s="194">
        <f t="shared" si="159"/>
        <v>102000</v>
      </c>
      <c r="L568" s="194">
        <f t="shared" si="159"/>
        <v>200688.0498</v>
      </c>
      <c r="M568" s="194">
        <f t="shared" si="159"/>
        <v>0</v>
      </c>
      <c r="N568" s="194">
        <f t="shared" si="159"/>
        <v>0</v>
      </c>
      <c r="O568" s="194">
        <f t="shared" si="159"/>
        <v>0</v>
      </c>
      <c r="P568" s="194">
        <f t="shared" si="159"/>
        <v>0</v>
      </c>
      <c r="Q568" s="194">
        <f t="shared" si="159"/>
        <v>0</v>
      </c>
      <c r="R568" s="194">
        <f t="shared" si="159"/>
        <v>0</v>
      </c>
    </row>
    <row r="569" spans="1:18" s="210" customFormat="1" ht="15">
      <c r="A569" s="268"/>
      <c r="B569" s="258"/>
      <c r="C569" s="209" t="s">
        <v>6</v>
      </c>
      <c r="D569" s="256"/>
      <c r="E569" s="256"/>
      <c r="F569" s="195">
        <f t="shared" si="143"/>
        <v>0</v>
      </c>
      <c r="G569" s="195">
        <v>0</v>
      </c>
      <c r="H569" s="195">
        <v>0</v>
      </c>
      <c r="I569" s="195">
        <v>0</v>
      </c>
      <c r="J569" s="195">
        <v>0</v>
      </c>
      <c r="K569" s="195">
        <v>0</v>
      </c>
      <c r="L569" s="195">
        <v>0</v>
      </c>
      <c r="M569" s="195">
        <v>0</v>
      </c>
      <c r="N569" s="195">
        <v>0</v>
      </c>
      <c r="O569" s="195">
        <v>0</v>
      </c>
      <c r="P569" s="195">
        <v>0</v>
      </c>
      <c r="Q569" s="195">
        <v>0</v>
      </c>
      <c r="R569" s="195">
        <v>0</v>
      </c>
    </row>
    <row r="570" spans="1:18" s="210" customFormat="1" ht="15">
      <c r="A570" s="268"/>
      <c r="B570" s="258"/>
      <c r="C570" s="209" t="s">
        <v>7</v>
      </c>
      <c r="D570" s="256"/>
      <c r="E570" s="256"/>
      <c r="F570" s="195">
        <f t="shared" si="143"/>
        <v>300043.16157</v>
      </c>
      <c r="G570" s="195">
        <v>0</v>
      </c>
      <c r="H570" s="195">
        <v>0</v>
      </c>
      <c r="I570" s="195">
        <v>3290.17157</v>
      </c>
      <c r="J570" s="195">
        <v>0</v>
      </c>
      <c r="K570" s="195">
        <v>100000</v>
      </c>
      <c r="L570" s="195">
        <v>196752.99</v>
      </c>
      <c r="M570" s="195">
        <v>0</v>
      </c>
      <c r="N570" s="195">
        <v>0</v>
      </c>
      <c r="O570" s="195">
        <v>0</v>
      </c>
      <c r="P570" s="195">
        <v>0</v>
      </c>
      <c r="Q570" s="195">
        <v>0</v>
      </c>
      <c r="R570" s="195">
        <v>0</v>
      </c>
    </row>
    <row r="571" spans="1:18" s="210" customFormat="1" ht="15">
      <c r="A571" s="268"/>
      <c r="B571" s="258"/>
      <c r="C571" s="209" t="s">
        <v>8</v>
      </c>
      <c r="D571" s="256"/>
      <c r="E571" s="256"/>
      <c r="F571" s="195">
        <f t="shared" si="143"/>
        <v>6000.86323</v>
      </c>
      <c r="G571" s="195">
        <v>0</v>
      </c>
      <c r="H571" s="195">
        <v>0</v>
      </c>
      <c r="I571" s="195">
        <f>I570*0.02</f>
        <v>65.80343</v>
      </c>
      <c r="J571" s="195">
        <f>J570*0.02</f>
        <v>0</v>
      </c>
      <c r="K571" s="195">
        <f>K570*0.02</f>
        <v>2000</v>
      </c>
      <c r="L571" s="195">
        <f>L570*0.02</f>
        <v>3935.0598</v>
      </c>
      <c r="M571" s="195">
        <v>0</v>
      </c>
      <c r="N571" s="195">
        <v>0</v>
      </c>
      <c r="O571" s="195">
        <v>0</v>
      </c>
      <c r="P571" s="195">
        <v>0</v>
      </c>
      <c r="Q571" s="195">
        <v>0</v>
      </c>
      <c r="R571" s="195">
        <v>0</v>
      </c>
    </row>
    <row r="572" spans="1:18" s="210" customFormat="1" ht="15">
      <c r="A572" s="268"/>
      <c r="B572" s="258"/>
      <c r="C572" s="209" t="s">
        <v>187</v>
      </c>
      <c r="D572" s="256"/>
      <c r="E572" s="256"/>
      <c r="F572" s="195">
        <f t="shared" si="143"/>
        <v>0</v>
      </c>
      <c r="G572" s="195">
        <v>0</v>
      </c>
      <c r="H572" s="195">
        <v>0</v>
      </c>
      <c r="I572" s="195">
        <v>0</v>
      </c>
      <c r="J572" s="195">
        <v>0</v>
      </c>
      <c r="K572" s="195">
        <v>0</v>
      </c>
      <c r="L572" s="195">
        <v>0</v>
      </c>
      <c r="M572" s="195">
        <v>0</v>
      </c>
      <c r="N572" s="195">
        <v>0</v>
      </c>
      <c r="O572" s="195">
        <v>0</v>
      </c>
      <c r="P572" s="195">
        <v>0</v>
      </c>
      <c r="Q572" s="195">
        <v>0</v>
      </c>
      <c r="R572" s="195">
        <v>0</v>
      </c>
    </row>
    <row r="573" spans="1:18" s="210" customFormat="1" ht="15">
      <c r="A573" s="268" t="s">
        <v>280</v>
      </c>
      <c r="B573" s="258" t="s">
        <v>279</v>
      </c>
      <c r="C573" s="206" t="s">
        <v>475</v>
      </c>
      <c r="D573" s="256"/>
      <c r="E573" s="256"/>
      <c r="F573" s="194">
        <f t="shared" si="143"/>
        <v>10000.00044</v>
      </c>
      <c r="G573" s="194">
        <f aca="true" t="shared" si="160" ref="G573:R573">SUM(G574:G577)</f>
        <v>0</v>
      </c>
      <c r="H573" s="194">
        <f t="shared" si="160"/>
        <v>0</v>
      </c>
      <c r="I573" s="194">
        <f t="shared" si="160"/>
        <v>0</v>
      </c>
      <c r="J573" s="194">
        <f t="shared" si="160"/>
        <v>10000.00044</v>
      </c>
      <c r="K573" s="194">
        <f t="shared" si="160"/>
        <v>0</v>
      </c>
      <c r="L573" s="194">
        <f t="shared" si="160"/>
        <v>0</v>
      </c>
      <c r="M573" s="194">
        <f t="shared" si="160"/>
        <v>0</v>
      </c>
      <c r="N573" s="194">
        <f t="shared" si="160"/>
        <v>0</v>
      </c>
      <c r="O573" s="194">
        <f t="shared" si="160"/>
        <v>0</v>
      </c>
      <c r="P573" s="194">
        <f t="shared" si="160"/>
        <v>0</v>
      </c>
      <c r="Q573" s="194">
        <f t="shared" si="160"/>
        <v>0</v>
      </c>
      <c r="R573" s="194">
        <f t="shared" si="160"/>
        <v>0</v>
      </c>
    </row>
    <row r="574" spans="1:18" s="210" customFormat="1" ht="15">
      <c r="A574" s="268"/>
      <c r="B574" s="258"/>
      <c r="C574" s="209" t="s">
        <v>6</v>
      </c>
      <c r="D574" s="256"/>
      <c r="E574" s="256"/>
      <c r="F574" s="195">
        <f t="shared" si="143"/>
        <v>0</v>
      </c>
      <c r="G574" s="195">
        <v>0</v>
      </c>
      <c r="H574" s="195">
        <v>0</v>
      </c>
      <c r="I574" s="195">
        <v>0</v>
      </c>
      <c r="J574" s="195">
        <v>0</v>
      </c>
      <c r="K574" s="195">
        <v>0</v>
      </c>
      <c r="L574" s="195">
        <v>0</v>
      </c>
      <c r="M574" s="195">
        <v>0</v>
      </c>
      <c r="N574" s="195">
        <v>0</v>
      </c>
      <c r="O574" s="195">
        <v>0</v>
      </c>
      <c r="P574" s="195">
        <v>0</v>
      </c>
      <c r="Q574" s="195">
        <v>0</v>
      </c>
      <c r="R574" s="195">
        <v>0</v>
      </c>
    </row>
    <row r="575" spans="1:18" s="210" customFormat="1" ht="15">
      <c r="A575" s="268"/>
      <c r="B575" s="258"/>
      <c r="C575" s="209" t="s">
        <v>7</v>
      </c>
      <c r="D575" s="256"/>
      <c r="E575" s="256"/>
      <c r="F575" s="195">
        <f t="shared" si="143"/>
        <v>9803.922</v>
      </c>
      <c r="G575" s="195">
        <v>0</v>
      </c>
      <c r="H575" s="195">
        <v>0</v>
      </c>
      <c r="I575" s="195">
        <v>0</v>
      </c>
      <c r="J575" s="195">
        <v>9803.922</v>
      </c>
      <c r="K575" s="195">
        <v>0</v>
      </c>
      <c r="L575" s="195">
        <v>0</v>
      </c>
      <c r="M575" s="195">
        <v>0</v>
      </c>
      <c r="N575" s="195">
        <v>0</v>
      </c>
      <c r="O575" s="195">
        <v>0</v>
      </c>
      <c r="P575" s="195">
        <v>0</v>
      </c>
      <c r="Q575" s="195">
        <v>0</v>
      </c>
      <c r="R575" s="195">
        <v>0</v>
      </c>
    </row>
    <row r="576" spans="1:18" s="210" customFormat="1" ht="15">
      <c r="A576" s="268"/>
      <c r="B576" s="258"/>
      <c r="C576" s="209" t="s">
        <v>8</v>
      </c>
      <c r="D576" s="256"/>
      <c r="E576" s="256"/>
      <c r="F576" s="195">
        <f t="shared" si="143"/>
        <v>196.07844</v>
      </c>
      <c r="G576" s="195">
        <v>0</v>
      </c>
      <c r="H576" s="195">
        <v>0</v>
      </c>
      <c r="I576" s="195">
        <v>0</v>
      </c>
      <c r="J576" s="195">
        <f>J575*0.02</f>
        <v>196.07844</v>
      </c>
      <c r="K576" s="195">
        <v>0</v>
      </c>
      <c r="L576" s="195">
        <v>0</v>
      </c>
      <c r="M576" s="195">
        <v>0</v>
      </c>
      <c r="N576" s="195">
        <v>0</v>
      </c>
      <c r="O576" s="195">
        <v>0</v>
      </c>
      <c r="P576" s="195">
        <v>0</v>
      </c>
      <c r="Q576" s="195">
        <v>0</v>
      </c>
      <c r="R576" s="195">
        <v>0</v>
      </c>
    </row>
    <row r="577" spans="1:18" s="210" customFormat="1" ht="15">
      <c r="A577" s="268"/>
      <c r="B577" s="258"/>
      <c r="C577" s="209" t="s">
        <v>187</v>
      </c>
      <c r="D577" s="256"/>
      <c r="E577" s="256"/>
      <c r="F577" s="195">
        <f t="shared" si="143"/>
        <v>0</v>
      </c>
      <c r="G577" s="195">
        <v>0</v>
      </c>
      <c r="H577" s="195">
        <v>0</v>
      </c>
      <c r="I577" s="195">
        <v>0</v>
      </c>
      <c r="J577" s="195">
        <v>0</v>
      </c>
      <c r="K577" s="195">
        <v>0</v>
      </c>
      <c r="L577" s="195">
        <v>0</v>
      </c>
      <c r="M577" s="195">
        <v>0</v>
      </c>
      <c r="N577" s="195">
        <v>0</v>
      </c>
      <c r="O577" s="195">
        <v>0</v>
      </c>
      <c r="P577" s="195">
        <v>0</v>
      </c>
      <c r="Q577" s="195">
        <v>0</v>
      </c>
      <c r="R577" s="195">
        <v>0</v>
      </c>
    </row>
    <row r="578" spans="1:18" s="210" customFormat="1" ht="15">
      <c r="A578" s="268" t="s">
        <v>508</v>
      </c>
      <c r="B578" s="258" t="s">
        <v>543</v>
      </c>
      <c r="C578" s="206" t="s">
        <v>475</v>
      </c>
      <c r="D578" s="256"/>
      <c r="E578" s="256"/>
      <c r="F578" s="194">
        <f>SUM(G578:R578)</f>
        <v>481358.4</v>
      </c>
      <c r="G578" s="194">
        <f aca="true" t="shared" si="161" ref="G578:R578">SUM(G579:G582)</f>
        <v>0</v>
      </c>
      <c r="H578" s="194">
        <f t="shared" si="161"/>
        <v>0</v>
      </c>
      <c r="I578" s="194">
        <f t="shared" si="161"/>
        <v>0</v>
      </c>
      <c r="J578" s="194">
        <f t="shared" si="161"/>
        <v>0</v>
      </c>
      <c r="K578" s="194">
        <f t="shared" si="161"/>
        <v>153000</v>
      </c>
      <c r="L578" s="194">
        <f t="shared" si="161"/>
        <v>328358.4</v>
      </c>
      <c r="M578" s="194">
        <f t="shared" si="161"/>
        <v>0</v>
      </c>
      <c r="N578" s="194">
        <f t="shared" si="161"/>
        <v>0</v>
      </c>
      <c r="O578" s="194">
        <f t="shared" si="161"/>
        <v>0</v>
      </c>
      <c r="P578" s="194">
        <f t="shared" si="161"/>
        <v>0</v>
      </c>
      <c r="Q578" s="194">
        <f t="shared" si="161"/>
        <v>0</v>
      </c>
      <c r="R578" s="194">
        <f t="shared" si="161"/>
        <v>0</v>
      </c>
    </row>
    <row r="579" spans="1:18" s="210" customFormat="1" ht="15">
      <c r="A579" s="268"/>
      <c r="B579" s="258"/>
      <c r="C579" s="209" t="s">
        <v>6</v>
      </c>
      <c r="D579" s="256"/>
      <c r="E579" s="256"/>
      <c r="F579" s="195">
        <f>SUM(G579:R579)</f>
        <v>0</v>
      </c>
      <c r="G579" s="195">
        <v>0</v>
      </c>
      <c r="H579" s="195">
        <v>0</v>
      </c>
      <c r="I579" s="195">
        <v>0</v>
      </c>
      <c r="J579" s="195">
        <v>0</v>
      </c>
      <c r="K579" s="195">
        <v>0</v>
      </c>
      <c r="L579" s="195">
        <v>0</v>
      </c>
      <c r="M579" s="195">
        <v>0</v>
      </c>
      <c r="N579" s="195">
        <v>0</v>
      </c>
      <c r="O579" s="195">
        <v>0</v>
      </c>
      <c r="P579" s="195">
        <v>0</v>
      </c>
      <c r="Q579" s="195">
        <v>0</v>
      </c>
      <c r="R579" s="195">
        <v>0</v>
      </c>
    </row>
    <row r="580" spans="1:18" s="210" customFormat="1" ht="15">
      <c r="A580" s="268"/>
      <c r="B580" s="258"/>
      <c r="C580" s="209" t="s">
        <v>7</v>
      </c>
      <c r="D580" s="256"/>
      <c r="E580" s="256"/>
      <c r="F580" s="195">
        <f>SUM(G580:R580)</f>
        <v>471920</v>
      </c>
      <c r="G580" s="195">
        <v>0</v>
      </c>
      <c r="H580" s="195">
        <v>0</v>
      </c>
      <c r="I580" s="195">
        <v>0</v>
      </c>
      <c r="J580" s="195">
        <v>0</v>
      </c>
      <c r="K580" s="195">
        <v>150000</v>
      </c>
      <c r="L580" s="195">
        <v>321920</v>
      </c>
      <c r="M580" s="195">
        <v>0</v>
      </c>
      <c r="N580" s="195">
        <v>0</v>
      </c>
      <c r="O580" s="195">
        <v>0</v>
      </c>
      <c r="P580" s="195">
        <v>0</v>
      </c>
      <c r="Q580" s="195">
        <v>0</v>
      </c>
      <c r="R580" s="195">
        <v>0</v>
      </c>
    </row>
    <row r="581" spans="1:18" s="210" customFormat="1" ht="15">
      <c r="A581" s="268"/>
      <c r="B581" s="258"/>
      <c r="C581" s="209" t="s">
        <v>8</v>
      </c>
      <c r="D581" s="256"/>
      <c r="E581" s="256"/>
      <c r="F581" s="195">
        <f>SUM(G581:R581)</f>
        <v>9438.4</v>
      </c>
      <c r="G581" s="195">
        <v>0</v>
      </c>
      <c r="H581" s="195">
        <v>0</v>
      </c>
      <c r="I581" s="195">
        <v>0</v>
      </c>
      <c r="J581" s="195">
        <f>J580*0.02</f>
        <v>0</v>
      </c>
      <c r="K581" s="195">
        <f>K580*0.02</f>
        <v>3000</v>
      </c>
      <c r="L581" s="195">
        <f>L580*0.02</f>
        <v>6438.4</v>
      </c>
      <c r="M581" s="195">
        <v>0</v>
      </c>
      <c r="N581" s="195">
        <v>0</v>
      </c>
      <c r="O581" s="195">
        <v>0</v>
      </c>
      <c r="P581" s="195">
        <v>0</v>
      </c>
      <c r="Q581" s="195">
        <v>0</v>
      </c>
      <c r="R581" s="195">
        <v>0</v>
      </c>
    </row>
    <row r="582" spans="1:18" s="210" customFormat="1" ht="15">
      <c r="A582" s="268"/>
      <c r="B582" s="258"/>
      <c r="C582" s="209" t="s">
        <v>187</v>
      </c>
      <c r="D582" s="256"/>
      <c r="E582" s="256"/>
      <c r="F582" s="195">
        <f>SUM(G582:R582)</f>
        <v>0</v>
      </c>
      <c r="G582" s="195">
        <v>0</v>
      </c>
      <c r="H582" s="195">
        <v>0</v>
      </c>
      <c r="I582" s="195">
        <v>0</v>
      </c>
      <c r="J582" s="195">
        <v>0</v>
      </c>
      <c r="K582" s="195">
        <v>0</v>
      </c>
      <c r="L582" s="195">
        <v>0</v>
      </c>
      <c r="M582" s="195">
        <v>0</v>
      </c>
      <c r="N582" s="195">
        <v>0</v>
      </c>
      <c r="O582" s="195">
        <v>0</v>
      </c>
      <c r="P582" s="195">
        <v>0</v>
      </c>
      <c r="Q582" s="195">
        <v>0</v>
      </c>
      <c r="R582" s="195">
        <v>0</v>
      </c>
    </row>
    <row r="583" spans="1:18" s="210" customFormat="1" ht="15">
      <c r="A583" s="268" t="s">
        <v>509</v>
      </c>
      <c r="B583" s="258" t="s">
        <v>506</v>
      </c>
      <c r="C583" s="206" t="s">
        <v>475</v>
      </c>
      <c r="D583" s="256"/>
      <c r="E583" s="256"/>
      <c r="F583" s="194">
        <f t="shared" si="143"/>
        <v>2418.44852</v>
      </c>
      <c r="G583" s="194">
        <f aca="true" t="shared" si="162" ref="G583:R583">SUM(G584:G587)</f>
        <v>0</v>
      </c>
      <c r="H583" s="194">
        <f t="shared" si="162"/>
        <v>0</v>
      </c>
      <c r="I583" s="194">
        <f t="shared" si="162"/>
        <v>563.90492</v>
      </c>
      <c r="J583" s="194">
        <f t="shared" si="162"/>
        <v>1854.5436</v>
      </c>
      <c r="K583" s="194">
        <f t="shared" si="162"/>
        <v>0</v>
      </c>
      <c r="L583" s="194">
        <f t="shared" si="162"/>
        <v>0</v>
      </c>
      <c r="M583" s="194">
        <f t="shared" si="162"/>
        <v>0</v>
      </c>
      <c r="N583" s="194">
        <f t="shared" si="162"/>
        <v>0</v>
      </c>
      <c r="O583" s="194">
        <f t="shared" si="162"/>
        <v>0</v>
      </c>
      <c r="P583" s="194">
        <f t="shared" si="162"/>
        <v>0</v>
      </c>
      <c r="Q583" s="194">
        <f t="shared" si="162"/>
        <v>0</v>
      </c>
      <c r="R583" s="194">
        <f t="shared" si="162"/>
        <v>0</v>
      </c>
    </row>
    <row r="584" spans="1:18" s="210" customFormat="1" ht="15">
      <c r="A584" s="268"/>
      <c r="B584" s="258"/>
      <c r="C584" s="209" t="s">
        <v>6</v>
      </c>
      <c r="D584" s="256"/>
      <c r="E584" s="256"/>
      <c r="F584" s="195">
        <f t="shared" si="143"/>
        <v>0</v>
      </c>
      <c r="G584" s="195">
        <v>0</v>
      </c>
      <c r="H584" s="195">
        <v>0</v>
      </c>
      <c r="I584" s="195">
        <v>0</v>
      </c>
      <c r="J584" s="195">
        <v>0</v>
      </c>
      <c r="K584" s="195">
        <v>0</v>
      </c>
      <c r="L584" s="195">
        <v>0</v>
      </c>
      <c r="M584" s="195">
        <v>0</v>
      </c>
      <c r="N584" s="195">
        <v>0</v>
      </c>
      <c r="O584" s="195">
        <v>0</v>
      </c>
      <c r="P584" s="195">
        <v>0</v>
      </c>
      <c r="Q584" s="195">
        <v>0</v>
      </c>
      <c r="R584" s="195">
        <v>0</v>
      </c>
    </row>
    <row r="585" spans="1:18" s="210" customFormat="1" ht="15">
      <c r="A585" s="268"/>
      <c r="B585" s="258"/>
      <c r="C585" s="209" t="s">
        <v>7</v>
      </c>
      <c r="D585" s="256"/>
      <c r="E585" s="256"/>
      <c r="F585" s="195">
        <f t="shared" si="143"/>
        <v>2371.02796</v>
      </c>
      <c r="G585" s="195">
        <v>0</v>
      </c>
      <c r="H585" s="195">
        <v>0</v>
      </c>
      <c r="I585" s="195">
        <v>552.84796</v>
      </c>
      <c r="J585" s="195">
        <v>1818.18</v>
      </c>
      <c r="K585" s="195">
        <v>0</v>
      </c>
      <c r="L585" s="195">
        <v>0</v>
      </c>
      <c r="M585" s="195">
        <v>0</v>
      </c>
      <c r="N585" s="195">
        <v>0</v>
      </c>
      <c r="O585" s="195">
        <v>0</v>
      </c>
      <c r="P585" s="195">
        <v>0</v>
      </c>
      <c r="Q585" s="195">
        <v>0</v>
      </c>
      <c r="R585" s="195">
        <v>0</v>
      </c>
    </row>
    <row r="586" spans="1:18" s="210" customFormat="1" ht="15">
      <c r="A586" s="268"/>
      <c r="B586" s="258"/>
      <c r="C586" s="209" t="s">
        <v>8</v>
      </c>
      <c r="D586" s="256"/>
      <c r="E586" s="256"/>
      <c r="F586" s="195">
        <f t="shared" si="143"/>
        <v>47.42056</v>
      </c>
      <c r="G586" s="195">
        <v>0</v>
      </c>
      <c r="H586" s="195">
        <v>0</v>
      </c>
      <c r="I586" s="195">
        <f>I585*0.02</f>
        <v>11.05696</v>
      </c>
      <c r="J586" s="195">
        <f>J585*0.02</f>
        <v>36.3636</v>
      </c>
      <c r="K586" s="195">
        <v>0</v>
      </c>
      <c r="L586" s="195">
        <f>L585*0.02</f>
        <v>0</v>
      </c>
      <c r="M586" s="195">
        <v>0</v>
      </c>
      <c r="N586" s="195">
        <v>0</v>
      </c>
      <c r="O586" s="195">
        <v>0</v>
      </c>
      <c r="P586" s="195">
        <v>0</v>
      </c>
      <c r="Q586" s="195">
        <v>0</v>
      </c>
      <c r="R586" s="195">
        <v>0</v>
      </c>
    </row>
    <row r="587" spans="1:18" s="210" customFormat="1" ht="15">
      <c r="A587" s="268"/>
      <c r="B587" s="258"/>
      <c r="C587" s="209" t="s">
        <v>187</v>
      </c>
      <c r="D587" s="256"/>
      <c r="E587" s="256"/>
      <c r="F587" s="195">
        <f t="shared" si="143"/>
        <v>0</v>
      </c>
      <c r="G587" s="195">
        <v>0</v>
      </c>
      <c r="H587" s="195">
        <v>0</v>
      </c>
      <c r="I587" s="195">
        <v>0</v>
      </c>
      <c r="J587" s="195">
        <v>0</v>
      </c>
      <c r="K587" s="195">
        <v>0</v>
      </c>
      <c r="L587" s="195">
        <v>0</v>
      </c>
      <c r="M587" s="195">
        <v>0</v>
      </c>
      <c r="N587" s="195">
        <v>0</v>
      </c>
      <c r="O587" s="195">
        <v>0</v>
      </c>
      <c r="P587" s="195">
        <v>0</v>
      </c>
      <c r="Q587" s="195">
        <v>0</v>
      </c>
      <c r="R587" s="195">
        <v>0</v>
      </c>
    </row>
    <row r="588" spans="1:18" s="210" customFormat="1" ht="15">
      <c r="A588" s="268" t="s">
        <v>510</v>
      </c>
      <c r="B588" s="258" t="s">
        <v>507</v>
      </c>
      <c r="C588" s="206" t="s">
        <v>475</v>
      </c>
      <c r="D588" s="256"/>
      <c r="E588" s="256"/>
      <c r="F588" s="194">
        <f t="shared" si="143"/>
        <v>4094.61187</v>
      </c>
      <c r="G588" s="194">
        <f aca="true" t="shared" si="163" ref="G588:R588">SUM(G589:G592)</f>
        <v>0</v>
      </c>
      <c r="H588" s="194">
        <f t="shared" si="163"/>
        <v>0</v>
      </c>
      <c r="I588" s="194">
        <f t="shared" si="163"/>
        <v>941.88469</v>
      </c>
      <c r="J588" s="194">
        <f t="shared" si="163"/>
        <v>3152.72718</v>
      </c>
      <c r="K588" s="194">
        <f t="shared" si="163"/>
        <v>0</v>
      </c>
      <c r="L588" s="194">
        <f t="shared" si="163"/>
        <v>0</v>
      </c>
      <c r="M588" s="194">
        <f t="shared" si="163"/>
        <v>0</v>
      </c>
      <c r="N588" s="194">
        <f t="shared" si="163"/>
        <v>0</v>
      </c>
      <c r="O588" s="194">
        <f t="shared" si="163"/>
        <v>0</v>
      </c>
      <c r="P588" s="194">
        <f t="shared" si="163"/>
        <v>0</v>
      </c>
      <c r="Q588" s="194">
        <f t="shared" si="163"/>
        <v>0</v>
      </c>
      <c r="R588" s="194">
        <f t="shared" si="163"/>
        <v>0</v>
      </c>
    </row>
    <row r="589" spans="1:18" s="210" customFormat="1" ht="15">
      <c r="A589" s="268"/>
      <c r="B589" s="258"/>
      <c r="C589" s="209" t="s">
        <v>6</v>
      </c>
      <c r="D589" s="256"/>
      <c r="E589" s="256"/>
      <c r="F589" s="195">
        <f t="shared" si="143"/>
        <v>0</v>
      </c>
      <c r="G589" s="195">
        <v>0</v>
      </c>
      <c r="H589" s="195">
        <v>0</v>
      </c>
      <c r="I589" s="195">
        <v>0</v>
      </c>
      <c r="J589" s="195">
        <v>0</v>
      </c>
      <c r="K589" s="195">
        <v>0</v>
      </c>
      <c r="L589" s="195">
        <v>0</v>
      </c>
      <c r="M589" s="195">
        <v>0</v>
      </c>
      <c r="N589" s="195">
        <v>0</v>
      </c>
      <c r="O589" s="195">
        <v>0</v>
      </c>
      <c r="P589" s="195">
        <v>0</v>
      </c>
      <c r="Q589" s="195">
        <v>0</v>
      </c>
      <c r="R589" s="195">
        <v>0</v>
      </c>
    </row>
    <row r="590" spans="1:18" s="210" customFormat="1" ht="15">
      <c r="A590" s="268"/>
      <c r="B590" s="258"/>
      <c r="C590" s="209" t="s">
        <v>7</v>
      </c>
      <c r="D590" s="256"/>
      <c r="E590" s="256"/>
      <c r="F590" s="195">
        <f t="shared" si="143"/>
        <v>4014.32536</v>
      </c>
      <c r="G590" s="195">
        <v>0</v>
      </c>
      <c r="H590" s="195">
        <v>0</v>
      </c>
      <c r="I590" s="195">
        <v>923.41636</v>
      </c>
      <c r="J590" s="195">
        <v>3090.909</v>
      </c>
      <c r="K590" s="195">
        <v>0</v>
      </c>
      <c r="L590" s="195">
        <v>0</v>
      </c>
      <c r="M590" s="195">
        <v>0</v>
      </c>
      <c r="N590" s="195">
        <v>0</v>
      </c>
      <c r="O590" s="195">
        <v>0</v>
      </c>
      <c r="P590" s="195">
        <v>0</v>
      </c>
      <c r="Q590" s="195">
        <v>0</v>
      </c>
      <c r="R590" s="195">
        <v>0</v>
      </c>
    </row>
    <row r="591" spans="1:18" s="210" customFormat="1" ht="15">
      <c r="A591" s="268"/>
      <c r="B591" s="258"/>
      <c r="C591" s="209" t="s">
        <v>8</v>
      </c>
      <c r="D591" s="256"/>
      <c r="E591" s="256"/>
      <c r="F591" s="195">
        <f t="shared" si="143"/>
        <v>80.28651</v>
      </c>
      <c r="G591" s="195">
        <v>0</v>
      </c>
      <c r="H591" s="195">
        <v>0</v>
      </c>
      <c r="I591" s="195">
        <f>I590*0.02</f>
        <v>18.46833</v>
      </c>
      <c r="J591" s="195">
        <f>J590*0.02</f>
        <v>61.81818</v>
      </c>
      <c r="K591" s="195">
        <v>0</v>
      </c>
      <c r="L591" s="195">
        <f>L590*0.02</f>
        <v>0</v>
      </c>
      <c r="M591" s="195">
        <v>0</v>
      </c>
      <c r="N591" s="195">
        <v>0</v>
      </c>
      <c r="O591" s="195">
        <v>0</v>
      </c>
      <c r="P591" s="195">
        <v>0</v>
      </c>
      <c r="Q591" s="195">
        <v>0</v>
      </c>
      <c r="R591" s="195">
        <v>0</v>
      </c>
    </row>
    <row r="592" spans="1:18" s="210" customFormat="1" ht="15">
      <c r="A592" s="268"/>
      <c r="B592" s="258"/>
      <c r="C592" s="209" t="s">
        <v>187</v>
      </c>
      <c r="D592" s="256"/>
      <c r="E592" s="256"/>
      <c r="F592" s="195">
        <f t="shared" si="143"/>
        <v>0</v>
      </c>
      <c r="G592" s="195">
        <v>0</v>
      </c>
      <c r="H592" s="195">
        <v>0</v>
      </c>
      <c r="I592" s="195">
        <v>0</v>
      </c>
      <c r="J592" s="195">
        <v>0</v>
      </c>
      <c r="K592" s="195">
        <v>0</v>
      </c>
      <c r="L592" s="195">
        <v>0</v>
      </c>
      <c r="M592" s="195">
        <v>0</v>
      </c>
      <c r="N592" s="195">
        <v>0</v>
      </c>
      <c r="O592" s="195">
        <v>0</v>
      </c>
      <c r="P592" s="195">
        <v>0</v>
      </c>
      <c r="Q592" s="195">
        <v>0</v>
      </c>
      <c r="R592" s="195">
        <v>0</v>
      </c>
    </row>
    <row r="593" spans="1:18" s="208" customFormat="1" ht="15" customHeight="1">
      <c r="A593" s="268" t="s">
        <v>544</v>
      </c>
      <c r="B593" s="258" t="s">
        <v>537</v>
      </c>
      <c r="C593" s="206" t="s">
        <v>475</v>
      </c>
      <c r="D593" s="256"/>
      <c r="E593" s="256"/>
      <c r="F593" s="194">
        <f t="shared" si="143"/>
        <v>6339.5328</v>
      </c>
      <c r="G593" s="194">
        <f aca="true" t="shared" si="164" ref="G593:R593">SUM(G594:G597)</f>
        <v>0</v>
      </c>
      <c r="H593" s="194">
        <f t="shared" si="164"/>
        <v>0</v>
      </c>
      <c r="I593" s="194">
        <f t="shared" si="164"/>
        <v>775.8918</v>
      </c>
      <c r="J593" s="194">
        <f t="shared" si="164"/>
        <v>5563.641</v>
      </c>
      <c r="K593" s="194">
        <f t="shared" si="164"/>
        <v>0</v>
      </c>
      <c r="L593" s="194">
        <f t="shared" si="164"/>
        <v>0</v>
      </c>
      <c r="M593" s="194">
        <f t="shared" si="164"/>
        <v>0</v>
      </c>
      <c r="N593" s="194">
        <f t="shared" si="164"/>
        <v>0</v>
      </c>
      <c r="O593" s="194">
        <f t="shared" si="164"/>
        <v>0</v>
      </c>
      <c r="P593" s="194">
        <f t="shared" si="164"/>
        <v>0</v>
      </c>
      <c r="Q593" s="194">
        <f t="shared" si="164"/>
        <v>0</v>
      </c>
      <c r="R593" s="194">
        <f t="shared" si="164"/>
        <v>0</v>
      </c>
    </row>
    <row r="594" spans="1:18" s="208" customFormat="1" ht="14.25">
      <c r="A594" s="268"/>
      <c r="B594" s="258"/>
      <c r="C594" s="209" t="s">
        <v>6</v>
      </c>
      <c r="D594" s="256"/>
      <c r="E594" s="256"/>
      <c r="F594" s="195">
        <f t="shared" si="143"/>
        <v>0</v>
      </c>
      <c r="G594" s="195">
        <v>0</v>
      </c>
      <c r="H594" s="195">
        <v>0</v>
      </c>
      <c r="I594" s="195">
        <v>0</v>
      </c>
      <c r="J594" s="195">
        <v>0</v>
      </c>
      <c r="K594" s="195">
        <v>0</v>
      </c>
      <c r="L594" s="195">
        <v>0</v>
      </c>
      <c r="M594" s="195">
        <v>0</v>
      </c>
      <c r="N594" s="195">
        <v>0</v>
      </c>
      <c r="O594" s="195">
        <v>0</v>
      </c>
      <c r="P594" s="195">
        <v>0</v>
      </c>
      <c r="Q594" s="195">
        <v>0</v>
      </c>
      <c r="R594" s="195">
        <v>0</v>
      </c>
    </row>
    <row r="595" spans="1:18" s="208" customFormat="1" ht="14.25">
      <c r="A595" s="268"/>
      <c r="B595" s="258"/>
      <c r="C595" s="209" t="s">
        <v>7</v>
      </c>
      <c r="D595" s="256"/>
      <c r="E595" s="256"/>
      <c r="F595" s="195">
        <f t="shared" si="143"/>
        <v>6215.22824</v>
      </c>
      <c r="G595" s="195">
        <v>0</v>
      </c>
      <c r="H595" s="195">
        <v>0</v>
      </c>
      <c r="I595" s="195">
        <v>760.67824</v>
      </c>
      <c r="J595" s="195">
        <v>5454.55</v>
      </c>
      <c r="K595" s="195">
        <v>0</v>
      </c>
      <c r="L595" s="195">
        <v>0</v>
      </c>
      <c r="M595" s="195">
        <v>0</v>
      </c>
      <c r="N595" s="195">
        <v>0</v>
      </c>
      <c r="O595" s="195">
        <v>0</v>
      </c>
      <c r="P595" s="195">
        <v>0</v>
      </c>
      <c r="Q595" s="195">
        <v>0</v>
      </c>
      <c r="R595" s="195">
        <v>0</v>
      </c>
    </row>
    <row r="596" spans="1:18" s="208" customFormat="1" ht="14.25">
      <c r="A596" s="268"/>
      <c r="B596" s="258"/>
      <c r="C596" s="209" t="s">
        <v>8</v>
      </c>
      <c r="D596" s="256"/>
      <c r="E596" s="256"/>
      <c r="F596" s="195">
        <f t="shared" si="143"/>
        <v>124.30456</v>
      </c>
      <c r="G596" s="195">
        <v>0</v>
      </c>
      <c r="H596" s="195">
        <v>0</v>
      </c>
      <c r="I596" s="195">
        <f>I595*0.02</f>
        <v>15.21356</v>
      </c>
      <c r="J596" s="195">
        <f>J595*0.02</f>
        <v>109.091</v>
      </c>
      <c r="K596" s="195">
        <v>0</v>
      </c>
      <c r="L596" s="195">
        <f>L595*0.02</f>
        <v>0</v>
      </c>
      <c r="M596" s="195">
        <v>0</v>
      </c>
      <c r="N596" s="195">
        <v>0</v>
      </c>
      <c r="O596" s="195">
        <v>0</v>
      </c>
      <c r="P596" s="195">
        <v>0</v>
      </c>
      <c r="Q596" s="195">
        <v>0</v>
      </c>
      <c r="R596" s="195">
        <v>0</v>
      </c>
    </row>
    <row r="597" spans="1:18" s="208" customFormat="1" ht="14.25">
      <c r="A597" s="268"/>
      <c r="B597" s="258"/>
      <c r="C597" s="209" t="s">
        <v>187</v>
      </c>
      <c r="D597" s="256"/>
      <c r="E597" s="256"/>
      <c r="F597" s="195">
        <f t="shared" si="143"/>
        <v>0</v>
      </c>
      <c r="G597" s="195">
        <v>0</v>
      </c>
      <c r="H597" s="195">
        <v>0</v>
      </c>
      <c r="I597" s="195">
        <v>0</v>
      </c>
      <c r="J597" s="195">
        <v>0</v>
      </c>
      <c r="K597" s="195">
        <v>0</v>
      </c>
      <c r="L597" s="195">
        <v>0</v>
      </c>
      <c r="M597" s="195">
        <v>0</v>
      </c>
      <c r="N597" s="195">
        <v>0</v>
      </c>
      <c r="O597" s="195">
        <v>0</v>
      </c>
      <c r="P597" s="195">
        <v>0</v>
      </c>
      <c r="Q597" s="195">
        <v>0</v>
      </c>
      <c r="R597" s="195">
        <v>0</v>
      </c>
    </row>
    <row r="598" spans="1:18" s="208" customFormat="1" ht="14.25">
      <c r="A598" s="262" t="s">
        <v>156</v>
      </c>
      <c r="B598" s="262"/>
      <c r="C598" s="206" t="s">
        <v>475</v>
      </c>
      <c r="D598" s="256" t="s">
        <v>84</v>
      </c>
      <c r="E598" s="256" t="s">
        <v>80</v>
      </c>
      <c r="F598" s="194">
        <f aca="true" t="shared" si="165" ref="F598:R598">SUM(F599:F602)</f>
        <v>412776.87682</v>
      </c>
      <c r="G598" s="194">
        <f t="shared" si="165"/>
        <v>14170.9885</v>
      </c>
      <c r="H598" s="194">
        <f t="shared" si="165"/>
        <v>15980.16428</v>
      </c>
      <c r="I598" s="194">
        <f t="shared" si="165"/>
        <v>24444.44444</v>
      </c>
      <c r="J598" s="194">
        <f t="shared" si="165"/>
        <v>80238.42244</v>
      </c>
      <c r="K598" s="194">
        <f t="shared" si="165"/>
        <v>8300</v>
      </c>
      <c r="L598" s="194">
        <f t="shared" si="165"/>
        <v>12500</v>
      </c>
      <c r="M598" s="194">
        <f t="shared" si="165"/>
        <v>42857.14286</v>
      </c>
      <c r="N598" s="194">
        <f t="shared" si="165"/>
        <v>42857.14286</v>
      </c>
      <c r="O598" s="194">
        <f t="shared" si="165"/>
        <v>42857.14286</v>
      </c>
      <c r="P598" s="194">
        <f t="shared" si="165"/>
        <v>42857.14286</v>
      </c>
      <c r="Q598" s="194">
        <f t="shared" si="165"/>
        <v>42857.14286</v>
      </c>
      <c r="R598" s="194">
        <f t="shared" si="165"/>
        <v>42857.14286</v>
      </c>
    </row>
    <row r="599" spans="1:18" s="208" customFormat="1" ht="14.25">
      <c r="A599" s="262"/>
      <c r="B599" s="262"/>
      <c r="C599" s="206" t="s">
        <v>6</v>
      </c>
      <c r="D599" s="256"/>
      <c r="E599" s="256"/>
      <c r="F599" s="194">
        <f t="shared" si="143"/>
        <v>0</v>
      </c>
      <c r="G599" s="194">
        <f aca="true" t="shared" si="166" ref="G599:R599">G604+G614+G634+G619+G639</f>
        <v>0</v>
      </c>
      <c r="H599" s="194">
        <f t="shared" si="166"/>
        <v>0</v>
      </c>
      <c r="I599" s="194">
        <f t="shared" si="166"/>
        <v>0</v>
      </c>
      <c r="J599" s="194">
        <f t="shared" si="166"/>
        <v>0</v>
      </c>
      <c r="K599" s="194">
        <f t="shared" si="166"/>
        <v>0</v>
      </c>
      <c r="L599" s="194">
        <f t="shared" si="166"/>
        <v>0</v>
      </c>
      <c r="M599" s="194">
        <f t="shared" si="166"/>
        <v>0</v>
      </c>
      <c r="N599" s="194">
        <f t="shared" si="166"/>
        <v>0</v>
      </c>
      <c r="O599" s="194">
        <f t="shared" si="166"/>
        <v>0</v>
      </c>
      <c r="P599" s="194">
        <f t="shared" si="166"/>
        <v>0</v>
      </c>
      <c r="Q599" s="194">
        <f t="shared" si="166"/>
        <v>0</v>
      </c>
      <c r="R599" s="194">
        <f t="shared" si="166"/>
        <v>0</v>
      </c>
    </row>
    <row r="600" spans="1:18" s="208" customFormat="1" ht="14.25">
      <c r="A600" s="262"/>
      <c r="B600" s="262"/>
      <c r="C600" s="206" t="s">
        <v>7</v>
      </c>
      <c r="D600" s="256"/>
      <c r="E600" s="256"/>
      <c r="F600" s="194">
        <f t="shared" si="143"/>
        <v>312293.6285</v>
      </c>
      <c r="G600" s="194">
        <f aca="true" t="shared" si="167" ref="G600:R600">G605+G615+G635+G620+G640</f>
        <v>11803.30195</v>
      </c>
      <c r="H600" s="194">
        <f t="shared" si="167"/>
        <v>11965.74655</v>
      </c>
      <c r="I600" s="194">
        <f t="shared" si="167"/>
        <v>22000</v>
      </c>
      <c r="J600" s="194">
        <f t="shared" si="167"/>
        <v>70464.58</v>
      </c>
      <c r="K600" s="194">
        <f t="shared" si="167"/>
        <v>6560</v>
      </c>
      <c r="L600" s="194">
        <f t="shared" si="167"/>
        <v>9500</v>
      </c>
      <c r="M600" s="194">
        <f t="shared" si="167"/>
        <v>30000</v>
      </c>
      <c r="N600" s="194">
        <f t="shared" si="167"/>
        <v>30000</v>
      </c>
      <c r="O600" s="194">
        <f t="shared" si="167"/>
        <v>30000</v>
      </c>
      <c r="P600" s="194">
        <f t="shared" si="167"/>
        <v>30000</v>
      </c>
      <c r="Q600" s="194">
        <f t="shared" si="167"/>
        <v>30000</v>
      </c>
      <c r="R600" s="194">
        <f t="shared" si="167"/>
        <v>30000</v>
      </c>
    </row>
    <row r="601" spans="1:18" s="208" customFormat="1" ht="14.25">
      <c r="A601" s="262"/>
      <c r="B601" s="262"/>
      <c r="C601" s="206" t="s">
        <v>8</v>
      </c>
      <c r="D601" s="256"/>
      <c r="E601" s="256"/>
      <c r="F601" s="194">
        <f t="shared" si="143"/>
        <v>100483.24832</v>
      </c>
      <c r="G601" s="194">
        <f aca="true" t="shared" si="168" ref="G601:R601">G606+G616+G636+G621+G641</f>
        <v>2367.68655</v>
      </c>
      <c r="H601" s="194">
        <f t="shared" si="168"/>
        <v>4014.41773</v>
      </c>
      <c r="I601" s="194">
        <f t="shared" si="168"/>
        <v>2444.44444</v>
      </c>
      <c r="J601" s="194">
        <f t="shared" si="168"/>
        <v>9773.84244</v>
      </c>
      <c r="K601" s="194">
        <f t="shared" si="168"/>
        <v>1740</v>
      </c>
      <c r="L601" s="194">
        <f t="shared" si="168"/>
        <v>3000</v>
      </c>
      <c r="M601" s="194">
        <f t="shared" si="168"/>
        <v>12857.14286</v>
      </c>
      <c r="N601" s="194">
        <f t="shared" si="168"/>
        <v>12857.14286</v>
      </c>
      <c r="O601" s="194">
        <f t="shared" si="168"/>
        <v>12857.14286</v>
      </c>
      <c r="P601" s="194">
        <f t="shared" si="168"/>
        <v>12857.14286</v>
      </c>
      <c r="Q601" s="194">
        <f t="shared" si="168"/>
        <v>12857.14286</v>
      </c>
      <c r="R601" s="194">
        <f t="shared" si="168"/>
        <v>12857.14286</v>
      </c>
    </row>
    <row r="602" spans="1:18" s="208" customFormat="1" ht="14.25">
      <c r="A602" s="262"/>
      <c r="B602" s="262"/>
      <c r="C602" s="206" t="s">
        <v>187</v>
      </c>
      <c r="D602" s="256"/>
      <c r="E602" s="256"/>
      <c r="F602" s="194">
        <f t="shared" si="143"/>
        <v>0</v>
      </c>
      <c r="G602" s="194">
        <f aca="true" t="shared" si="169" ref="G602:R602">G607+G617+G637+G622+G642</f>
        <v>0</v>
      </c>
      <c r="H602" s="194">
        <f t="shared" si="169"/>
        <v>0</v>
      </c>
      <c r="I602" s="194">
        <f t="shared" si="169"/>
        <v>0</v>
      </c>
      <c r="J602" s="194">
        <f t="shared" si="169"/>
        <v>0</v>
      </c>
      <c r="K602" s="194">
        <f t="shared" si="169"/>
        <v>0</v>
      </c>
      <c r="L602" s="194">
        <f t="shared" si="169"/>
        <v>0</v>
      </c>
      <c r="M602" s="194">
        <f t="shared" si="169"/>
        <v>0</v>
      </c>
      <c r="N602" s="194">
        <f t="shared" si="169"/>
        <v>0</v>
      </c>
      <c r="O602" s="194">
        <f t="shared" si="169"/>
        <v>0</v>
      </c>
      <c r="P602" s="194">
        <f t="shared" si="169"/>
        <v>0</v>
      </c>
      <c r="Q602" s="194">
        <f t="shared" si="169"/>
        <v>0</v>
      </c>
      <c r="R602" s="194">
        <f t="shared" si="169"/>
        <v>0</v>
      </c>
    </row>
    <row r="603" spans="1:18" s="207" customFormat="1" ht="15">
      <c r="A603" s="274" t="s">
        <v>10</v>
      </c>
      <c r="B603" s="262" t="s">
        <v>463</v>
      </c>
      <c r="C603" s="206" t="s">
        <v>475</v>
      </c>
      <c r="D603" s="256"/>
      <c r="E603" s="256"/>
      <c r="F603" s="194">
        <f t="shared" si="143"/>
        <v>1000</v>
      </c>
      <c r="G603" s="194">
        <f aca="true" t="shared" si="170" ref="G603:R603">SUM(G604:G607)</f>
        <v>0</v>
      </c>
      <c r="H603" s="194">
        <f t="shared" si="170"/>
        <v>1000</v>
      </c>
      <c r="I603" s="194">
        <f t="shared" si="170"/>
        <v>0</v>
      </c>
      <c r="J603" s="194">
        <f t="shared" si="170"/>
        <v>0</v>
      </c>
      <c r="K603" s="194">
        <f t="shared" si="170"/>
        <v>0</v>
      </c>
      <c r="L603" s="194">
        <f t="shared" si="170"/>
        <v>0</v>
      </c>
      <c r="M603" s="194">
        <f t="shared" si="170"/>
        <v>0</v>
      </c>
      <c r="N603" s="194">
        <f t="shared" si="170"/>
        <v>0</v>
      </c>
      <c r="O603" s="194">
        <f t="shared" si="170"/>
        <v>0</v>
      </c>
      <c r="P603" s="194">
        <f t="shared" si="170"/>
        <v>0</v>
      </c>
      <c r="Q603" s="194">
        <f t="shared" si="170"/>
        <v>0</v>
      </c>
      <c r="R603" s="194">
        <f t="shared" si="170"/>
        <v>0</v>
      </c>
    </row>
    <row r="604" spans="1:18" s="207" customFormat="1" ht="15">
      <c r="A604" s="275"/>
      <c r="B604" s="262"/>
      <c r="C604" s="206" t="s">
        <v>6</v>
      </c>
      <c r="D604" s="256"/>
      <c r="E604" s="256"/>
      <c r="F604" s="194">
        <f t="shared" si="143"/>
        <v>0</v>
      </c>
      <c r="G604" s="194">
        <f>G609</f>
        <v>0</v>
      </c>
      <c r="H604" s="194">
        <f aca="true" t="shared" si="171" ref="H604:R604">H609</f>
        <v>0</v>
      </c>
      <c r="I604" s="194">
        <f t="shared" si="171"/>
        <v>0</v>
      </c>
      <c r="J604" s="194">
        <f t="shared" si="171"/>
        <v>0</v>
      </c>
      <c r="K604" s="194">
        <f t="shared" si="171"/>
        <v>0</v>
      </c>
      <c r="L604" s="194">
        <f t="shared" si="171"/>
        <v>0</v>
      </c>
      <c r="M604" s="194">
        <f t="shared" si="171"/>
        <v>0</v>
      </c>
      <c r="N604" s="194">
        <f t="shared" si="171"/>
        <v>0</v>
      </c>
      <c r="O604" s="194">
        <f t="shared" si="171"/>
        <v>0</v>
      </c>
      <c r="P604" s="194">
        <f t="shared" si="171"/>
        <v>0</v>
      </c>
      <c r="Q604" s="194">
        <f t="shared" si="171"/>
        <v>0</v>
      </c>
      <c r="R604" s="194">
        <f t="shared" si="171"/>
        <v>0</v>
      </c>
    </row>
    <row r="605" spans="1:18" s="207" customFormat="1" ht="15">
      <c r="A605" s="275"/>
      <c r="B605" s="262"/>
      <c r="C605" s="206" t="s">
        <v>7</v>
      </c>
      <c r="D605" s="256"/>
      <c r="E605" s="256"/>
      <c r="F605" s="194">
        <f t="shared" si="143"/>
        <v>1000</v>
      </c>
      <c r="G605" s="194">
        <f aca="true" t="shared" si="172" ref="G605:R607">G610</f>
        <v>0</v>
      </c>
      <c r="H605" s="194">
        <f t="shared" si="172"/>
        <v>1000</v>
      </c>
      <c r="I605" s="194">
        <f t="shared" si="172"/>
        <v>0</v>
      </c>
      <c r="J605" s="194">
        <f t="shared" si="172"/>
        <v>0</v>
      </c>
      <c r="K605" s="194">
        <f t="shared" si="172"/>
        <v>0</v>
      </c>
      <c r="L605" s="194">
        <f t="shared" si="172"/>
        <v>0</v>
      </c>
      <c r="M605" s="194">
        <f t="shared" si="172"/>
        <v>0</v>
      </c>
      <c r="N605" s="194">
        <f t="shared" si="172"/>
        <v>0</v>
      </c>
      <c r="O605" s="194">
        <f t="shared" si="172"/>
        <v>0</v>
      </c>
      <c r="P605" s="194">
        <f t="shared" si="172"/>
        <v>0</v>
      </c>
      <c r="Q605" s="194">
        <f t="shared" si="172"/>
        <v>0</v>
      </c>
      <c r="R605" s="194">
        <f t="shared" si="172"/>
        <v>0</v>
      </c>
    </row>
    <row r="606" spans="1:18" s="207" customFormat="1" ht="15.75" customHeight="1">
      <c r="A606" s="275"/>
      <c r="B606" s="262"/>
      <c r="C606" s="206" t="s">
        <v>8</v>
      </c>
      <c r="D606" s="256"/>
      <c r="E606" s="256"/>
      <c r="F606" s="194">
        <f t="shared" si="143"/>
        <v>0</v>
      </c>
      <c r="G606" s="194">
        <f t="shared" si="172"/>
        <v>0</v>
      </c>
      <c r="H606" s="194">
        <f t="shared" si="172"/>
        <v>0</v>
      </c>
      <c r="I606" s="194">
        <f t="shared" si="172"/>
        <v>0</v>
      </c>
      <c r="J606" s="194">
        <f t="shared" si="172"/>
        <v>0</v>
      </c>
      <c r="K606" s="194">
        <f t="shared" si="172"/>
        <v>0</v>
      </c>
      <c r="L606" s="194">
        <f t="shared" si="172"/>
        <v>0</v>
      </c>
      <c r="M606" s="194">
        <f t="shared" si="172"/>
        <v>0</v>
      </c>
      <c r="N606" s="194">
        <f t="shared" si="172"/>
        <v>0</v>
      </c>
      <c r="O606" s="194">
        <f t="shared" si="172"/>
        <v>0</v>
      </c>
      <c r="P606" s="194">
        <f t="shared" si="172"/>
        <v>0</v>
      </c>
      <c r="Q606" s="194">
        <f t="shared" si="172"/>
        <v>0</v>
      </c>
      <c r="R606" s="194">
        <f t="shared" si="172"/>
        <v>0</v>
      </c>
    </row>
    <row r="607" spans="1:18" s="207" customFormat="1" ht="15">
      <c r="A607" s="276"/>
      <c r="B607" s="262"/>
      <c r="C607" s="206" t="s">
        <v>187</v>
      </c>
      <c r="D607" s="256"/>
      <c r="E607" s="256"/>
      <c r="F607" s="194">
        <f t="shared" si="143"/>
        <v>0</v>
      </c>
      <c r="G607" s="194">
        <f t="shared" si="172"/>
        <v>0</v>
      </c>
      <c r="H607" s="194">
        <f t="shared" si="172"/>
        <v>0</v>
      </c>
      <c r="I607" s="194">
        <f t="shared" si="172"/>
        <v>0</v>
      </c>
      <c r="J607" s="194">
        <f t="shared" si="172"/>
        <v>0</v>
      </c>
      <c r="K607" s="194">
        <f t="shared" si="172"/>
        <v>0</v>
      </c>
      <c r="L607" s="194">
        <f t="shared" si="172"/>
        <v>0</v>
      </c>
      <c r="M607" s="194">
        <f t="shared" si="172"/>
        <v>0</v>
      </c>
      <c r="N607" s="194">
        <f t="shared" si="172"/>
        <v>0</v>
      </c>
      <c r="O607" s="194">
        <f t="shared" si="172"/>
        <v>0</v>
      </c>
      <c r="P607" s="194">
        <f t="shared" si="172"/>
        <v>0</v>
      </c>
      <c r="Q607" s="194">
        <f t="shared" si="172"/>
        <v>0</v>
      </c>
      <c r="R607" s="194">
        <f t="shared" si="172"/>
        <v>0</v>
      </c>
    </row>
    <row r="608" spans="1:18" s="208" customFormat="1" ht="14.25">
      <c r="A608" s="271" t="s">
        <v>3</v>
      </c>
      <c r="B608" s="258" t="s">
        <v>265</v>
      </c>
      <c r="C608" s="206" t="s">
        <v>475</v>
      </c>
      <c r="D608" s="256"/>
      <c r="E608" s="256"/>
      <c r="F608" s="194">
        <f t="shared" si="143"/>
        <v>1000</v>
      </c>
      <c r="G608" s="194">
        <f aca="true" t="shared" si="173" ref="G608:R608">SUM(G609:G612)</f>
        <v>0</v>
      </c>
      <c r="H608" s="194">
        <f t="shared" si="173"/>
        <v>1000</v>
      </c>
      <c r="I608" s="194">
        <f t="shared" si="173"/>
        <v>0</v>
      </c>
      <c r="J608" s="194">
        <f t="shared" si="173"/>
        <v>0</v>
      </c>
      <c r="K608" s="194">
        <f t="shared" si="173"/>
        <v>0</v>
      </c>
      <c r="L608" s="194">
        <f t="shared" si="173"/>
        <v>0</v>
      </c>
      <c r="M608" s="194">
        <f t="shared" si="173"/>
        <v>0</v>
      </c>
      <c r="N608" s="194">
        <f t="shared" si="173"/>
        <v>0</v>
      </c>
      <c r="O608" s="194">
        <f t="shared" si="173"/>
        <v>0</v>
      </c>
      <c r="P608" s="194">
        <f t="shared" si="173"/>
        <v>0</v>
      </c>
      <c r="Q608" s="194">
        <f t="shared" si="173"/>
        <v>0</v>
      </c>
      <c r="R608" s="194">
        <f t="shared" si="173"/>
        <v>0</v>
      </c>
    </row>
    <row r="609" spans="1:18" s="208" customFormat="1" ht="14.25">
      <c r="A609" s="272"/>
      <c r="B609" s="258"/>
      <c r="C609" s="211" t="s">
        <v>6</v>
      </c>
      <c r="D609" s="256"/>
      <c r="E609" s="256"/>
      <c r="F609" s="212">
        <f t="shared" si="143"/>
        <v>0</v>
      </c>
      <c r="G609" s="212">
        <v>0</v>
      </c>
      <c r="H609" s="212">
        <v>0</v>
      </c>
      <c r="I609" s="212">
        <v>0</v>
      </c>
      <c r="J609" s="212">
        <v>0</v>
      </c>
      <c r="K609" s="212">
        <v>0</v>
      </c>
      <c r="L609" s="212">
        <v>0</v>
      </c>
      <c r="M609" s="212">
        <v>0</v>
      </c>
      <c r="N609" s="212">
        <v>0</v>
      </c>
      <c r="O609" s="212">
        <v>0</v>
      </c>
      <c r="P609" s="212">
        <v>0</v>
      </c>
      <c r="Q609" s="212">
        <v>0</v>
      </c>
      <c r="R609" s="212">
        <v>0</v>
      </c>
    </row>
    <row r="610" spans="1:18" s="208" customFormat="1" ht="14.25">
      <c r="A610" s="272"/>
      <c r="B610" s="258"/>
      <c r="C610" s="211" t="s">
        <v>7</v>
      </c>
      <c r="D610" s="256"/>
      <c r="E610" s="256"/>
      <c r="F610" s="212">
        <f t="shared" si="143"/>
        <v>1000</v>
      </c>
      <c r="G610" s="212">
        <v>0</v>
      </c>
      <c r="H610" s="212">
        <v>1000</v>
      </c>
      <c r="I610" s="212">
        <v>0</v>
      </c>
      <c r="J610" s="212">
        <v>0</v>
      </c>
      <c r="K610" s="212">
        <v>0</v>
      </c>
      <c r="L610" s="212">
        <v>0</v>
      </c>
      <c r="M610" s="212">
        <v>0</v>
      </c>
      <c r="N610" s="212">
        <v>0</v>
      </c>
      <c r="O610" s="212">
        <v>0</v>
      </c>
      <c r="P610" s="212">
        <v>0</v>
      </c>
      <c r="Q610" s="212">
        <v>0</v>
      </c>
      <c r="R610" s="212">
        <v>0</v>
      </c>
    </row>
    <row r="611" spans="1:18" s="208" customFormat="1" ht="14.25">
      <c r="A611" s="272"/>
      <c r="B611" s="258"/>
      <c r="C611" s="211" t="s">
        <v>8</v>
      </c>
      <c r="D611" s="256"/>
      <c r="E611" s="256"/>
      <c r="F611" s="212">
        <f t="shared" si="143"/>
        <v>0</v>
      </c>
      <c r="G611" s="212">
        <v>0</v>
      </c>
      <c r="H611" s="212">
        <v>0</v>
      </c>
      <c r="I611" s="212">
        <v>0</v>
      </c>
      <c r="J611" s="212">
        <v>0</v>
      </c>
      <c r="K611" s="212">
        <v>0</v>
      </c>
      <c r="L611" s="212">
        <v>0</v>
      </c>
      <c r="M611" s="212">
        <v>0</v>
      </c>
      <c r="N611" s="212">
        <v>0</v>
      </c>
      <c r="O611" s="212">
        <v>0</v>
      </c>
      <c r="P611" s="212">
        <v>0</v>
      </c>
      <c r="Q611" s="212">
        <v>0</v>
      </c>
      <c r="R611" s="212">
        <v>0</v>
      </c>
    </row>
    <row r="612" spans="1:18" s="208" customFormat="1" ht="14.25">
      <c r="A612" s="273"/>
      <c r="B612" s="258"/>
      <c r="C612" s="211" t="s">
        <v>187</v>
      </c>
      <c r="D612" s="256"/>
      <c r="E612" s="256"/>
      <c r="F612" s="212">
        <f t="shared" si="143"/>
        <v>0</v>
      </c>
      <c r="G612" s="212">
        <v>0</v>
      </c>
      <c r="H612" s="212">
        <v>0</v>
      </c>
      <c r="I612" s="212">
        <v>0</v>
      </c>
      <c r="J612" s="212">
        <v>0</v>
      </c>
      <c r="K612" s="212">
        <v>0</v>
      </c>
      <c r="L612" s="212">
        <v>0</v>
      </c>
      <c r="M612" s="212">
        <v>0</v>
      </c>
      <c r="N612" s="212">
        <v>0</v>
      </c>
      <c r="O612" s="212">
        <v>0</v>
      </c>
      <c r="P612" s="212">
        <v>0</v>
      </c>
      <c r="Q612" s="212">
        <v>0</v>
      </c>
      <c r="R612" s="212">
        <v>0</v>
      </c>
    </row>
    <row r="613" spans="1:18" s="208" customFormat="1" ht="14.25">
      <c r="A613" s="261" t="s">
        <v>23</v>
      </c>
      <c r="B613" s="262" t="s">
        <v>93</v>
      </c>
      <c r="C613" s="206" t="s">
        <v>475</v>
      </c>
      <c r="D613" s="256"/>
      <c r="E613" s="256"/>
      <c r="F613" s="194">
        <f t="shared" si="143"/>
        <v>303417.15216</v>
      </c>
      <c r="G613" s="194">
        <f aca="true" t="shared" si="174" ref="G613:R613">SUM(G614:G617)</f>
        <v>7892.2885</v>
      </c>
      <c r="H613" s="194">
        <f t="shared" si="174"/>
        <v>12582.0065</v>
      </c>
      <c r="I613" s="194">
        <f t="shared" si="174"/>
        <v>0</v>
      </c>
      <c r="J613" s="194">
        <f t="shared" si="174"/>
        <v>10000</v>
      </c>
      <c r="K613" s="194">
        <f t="shared" si="174"/>
        <v>5800</v>
      </c>
      <c r="L613" s="194">
        <f t="shared" si="174"/>
        <v>10000</v>
      </c>
      <c r="M613" s="194">
        <f t="shared" si="174"/>
        <v>42857.14286</v>
      </c>
      <c r="N613" s="194">
        <f t="shared" si="174"/>
        <v>42857.14286</v>
      </c>
      <c r="O613" s="194">
        <f t="shared" si="174"/>
        <v>42857.14286</v>
      </c>
      <c r="P613" s="194">
        <f t="shared" si="174"/>
        <v>42857.14286</v>
      </c>
      <c r="Q613" s="194">
        <f t="shared" si="174"/>
        <v>42857.14286</v>
      </c>
      <c r="R613" s="194">
        <f t="shared" si="174"/>
        <v>42857.14286</v>
      </c>
    </row>
    <row r="614" spans="1:18" s="208" customFormat="1" ht="14.25">
      <c r="A614" s="261"/>
      <c r="B614" s="262"/>
      <c r="C614" s="206" t="s">
        <v>6</v>
      </c>
      <c r="D614" s="256"/>
      <c r="E614" s="256"/>
      <c r="F614" s="194">
        <f t="shared" si="143"/>
        <v>0</v>
      </c>
      <c r="G614" s="194">
        <v>0</v>
      </c>
      <c r="H614" s="194">
        <v>0</v>
      </c>
      <c r="I614" s="194">
        <v>0</v>
      </c>
      <c r="J614" s="194">
        <v>0</v>
      </c>
      <c r="K614" s="194">
        <v>0</v>
      </c>
      <c r="L614" s="194">
        <v>0</v>
      </c>
      <c r="M614" s="194">
        <v>0</v>
      </c>
      <c r="N614" s="194">
        <v>0</v>
      </c>
      <c r="O614" s="194">
        <v>0</v>
      </c>
      <c r="P614" s="194">
        <v>0</v>
      </c>
      <c r="Q614" s="194">
        <v>0</v>
      </c>
      <c r="R614" s="194">
        <v>0</v>
      </c>
    </row>
    <row r="615" spans="1:18" s="208" customFormat="1" ht="14.25">
      <c r="A615" s="261"/>
      <c r="B615" s="262"/>
      <c r="C615" s="206" t="s">
        <v>7</v>
      </c>
      <c r="D615" s="256"/>
      <c r="E615" s="256"/>
      <c r="F615" s="194">
        <f t="shared" si="143"/>
        <v>212392.0065</v>
      </c>
      <c r="G615" s="194">
        <v>5524.60195</v>
      </c>
      <c r="H615" s="194">
        <v>8807.40455</v>
      </c>
      <c r="I615" s="194">
        <v>0</v>
      </c>
      <c r="J615" s="194">
        <v>7000</v>
      </c>
      <c r="K615" s="194">
        <v>4060</v>
      </c>
      <c r="L615" s="194">
        <v>7000</v>
      </c>
      <c r="M615" s="194">
        <v>30000</v>
      </c>
      <c r="N615" s="194">
        <v>30000</v>
      </c>
      <c r="O615" s="194">
        <v>30000</v>
      </c>
      <c r="P615" s="194">
        <v>30000</v>
      </c>
      <c r="Q615" s="194">
        <v>30000</v>
      </c>
      <c r="R615" s="194">
        <v>30000</v>
      </c>
    </row>
    <row r="616" spans="1:18" s="208" customFormat="1" ht="14.25">
      <c r="A616" s="261"/>
      <c r="B616" s="262"/>
      <c r="C616" s="206" t="s">
        <v>8</v>
      </c>
      <c r="D616" s="256"/>
      <c r="E616" s="256"/>
      <c r="F616" s="194">
        <f aca="true" t="shared" si="175" ref="F616:F632">SUM(G616:R616)</f>
        <v>91025.14566</v>
      </c>
      <c r="G616" s="194">
        <f>G615/0.7*0.3</f>
        <v>2367.68655</v>
      </c>
      <c r="H616" s="194">
        <f>H615/0.7*0.3</f>
        <v>3774.60195</v>
      </c>
      <c r="I616" s="194">
        <v>0</v>
      </c>
      <c r="J616" s="194">
        <f>J615/0.7*0.3</f>
        <v>3000</v>
      </c>
      <c r="K616" s="194">
        <f aca="true" t="shared" si="176" ref="K616:R616">K615/0.7*0.3</f>
        <v>1740</v>
      </c>
      <c r="L616" s="194">
        <f t="shared" si="176"/>
        <v>3000</v>
      </c>
      <c r="M616" s="194">
        <f t="shared" si="176"/>
        <v>12857.14286</v>
      </c>
      <c r="N616" s="194">
        <f t="shared" si="176"/>
        <v>12857.14286</v>
      </c>
      <c r="O616" s="194">
        <f t="shared" si="176"/>
        <v>12857.14286</v>
      </c>
      <c r="P616" s="194">
        <f t="shared" si="176"/>
        <v>12857.14286</v>
      </c>
      <c r="Q616" s="194">
        <f t="shared" si="176"/>
        <v>12857.14286</v>
      </c>
      <c r="R616" s="194">
        <f t="shared" si="176"/>
        <v>12857.14286</v>
      </c>
    </row>
    <row r="617" spans="1:18" s="208" customFormat="1" ht="14.25">
      <c r="A617" s="261"/>
      <c r="B617" s="262"/>
      <c r="C617" s="206" t="s">
        <v>187</v>
      </c>
      <c r="D617" s="256"/>
      <c r="E617" s="256"/>
      <c r="F617" s="194">
        <f t="shared" si="175"/>
        <v>0</v>
      </c>
      <c r="G617" s="194">
        <v>0</v>
      </c>
      <c r="H617" s="194">
        <v>0</v>
      </c>
      <c r="I617" s="194">
        <v>0</v>
      </c>
      <c r="J617" s="194">
        <v>0</v>
      </c>
      <c r="K617" s="194">
        <v>0</v>
      </c>
      <c r="L617" s="194">
        <v>0</v>
      </c>
      <c r="M617" s="194">
        <v>0</v>
      </c>
      <c r="N617" s="194">
        <v>0</v>
      </c>
      <c r="O617" s="194">
        <v>0</v>
      </c>
      <c r="P617" s="194">
        <v>0</v>
      </c>
      <c r="Q617" s="194">
        <v>0</v>
      </c>
      <c r="R617" s="194">
        <v>0</v>
      </c>
    </row>
    <row r="618" spans="1:18" s="207" customFormat="1" ht="15">
      <c r="A618" s="261" t="s">
        <v>63</v>
      </c>
      <c r="B618" s="262" t="s">
        <v>464</v>
      </c>
      <c r="C618" s="206" t="s">
        <v>475</v>
      </c>
      <c r="D618" s="256"/>
      <c r="E618" s="256"/>
      <c r="F618" s="194">
        <f t="shared" si="175"/>
        <v>94581.02466</v>
      </c>
      <c r="G618" s="194">
        <f>SUM(G619:G622)</f>
        <v>0</v>
      </c>
      <c r="H618" s="194">
        <f aca="true" t="shared" si="177" ref="H618:R618">SUM(H619:H622)</f>
        <v>2398.15778</v>
      </c>
      <c r="I618" s="194">
        <f t="shared" si="177"/>
        <v>24444.44444</v>
      </c>
      <c r="J618" s="194">
        <f t="shared" si="177"/>
        <v>67738.42244</v>
      </c>
      <c r="K618" s="194">
        <f t="shared" si="177"/>
        <v>0</v>
      </c>
      <c r="L618" s="194">
        <f t="shared" si="177"/>
        <v>0</v>
      </c>
      <c r="M618" s="194">
        <f t="shared" si="177"/>
        <v>0</v>
      </c>
      <c r="N618" s="194">
        <f t="shared" si="177"/>
        <v>0</v>
      </c>
      <c r="O618" s="194">
        <f t="shared" si="177"/>
        <v>0</v>
      </c>
      <c r="P618" s="194">
        <f t="shared" si="177"/>
        <v>0</v>
      </c>
      <c r="Q618" s="194">
        <f t="shared" si="177"/>
        <v>0</v>
      </c>
      <c r="R618" s="194">
        <f t="shared" si="177"/>
        <v>0</v>
      </c>
    </row>
    <row r="619" spans="1:18" s="210" customFormat="1" ht="15">
      <c r="A619" s="261"/>
      <c r="B619" s="262"/>
      <c r="C619" s="206" t="s">
        <v>6</v>
      </c>
      <c r="D619" s="256"/>
      <c r="E619" s="256"/>
      <c r="F619" s="194">
        <f t="shared" si="175"/>
        <v>0</v>
      </c>
      <c r="G619" s="194">
        <f>G624+G629</f>
        <v>0</v>
      </c>
      <c r="H619" s="194">
        <f aca="true" t="shared" si="178" ref="H619:R619">H624+H629</f>
        <v>0</v>
      </c>
      <c r="I619" s="194">
        <f t="shared" si="178"/>
        <v>0</v>
      </c>
      <c r="J619" s="194">
        <f t="shared" si="178"/>
        <v>0</v>
      </c>
      <c r="K619" s="194">
        <f t="shared" si="178"/>
        <v>0</v>
      </c>
      <c r="L619" s="194">
        <f t="shared" si="178"/>
        <v>0</v>
      </c>
      <c r="M619" s="194">
        <f t="shared" si="178"/>
        <v>0</v>
      </c>
      <c r="N619" s="194">
        <f t="shared" si="178"/>
        <v>0</v>
      </c>
      <c r="O619" s="194">
        <f t="shared" si="178"/>
        <v>0</v>
      </c>
      <c r="P619" s="194">
        <f t="shared" si="178"/>
        <v>0</v>
      </c>
      <c r="Q619" s="194">
        <f t="shared" si="178"/>
        <v>0</v>
      </c>
      <c r="R619" s="194">
        <f t="shared" si="178"/>
        <v>0</v>
      </c>
    </row>
    <row r="620" spans="1:18" s="210" customFormat="1" ht="15">
      <c r="A620" s="261"/>
      <c r="B620" s="262"/>
      <c r="C620" s="206" t="s">
        <v>7</v>
      </c>
      <c r="D620" s="256"/>
      <c r="E620" s="256"/>
      <c r="F620" s="194">
        <f t="shared" si="175"/>
        <v>85122.922</v>
      </c>
      <c r="G620" s="194">
        <f aca="true" t="shared" si="179" ref="G620:R622">G625+G630</f>
        <v>0</v>
      </c>
      <c r="H620" s="194">
        <f t="shared" si="179"/>
        <v>2158.342</v>
      </c>
      <c r="I620" s="194">
        <f t="shared" si="179"/>
        <v>22000</v>
      </c>
      <c r="J620" s="194">
        <f t="shared" si="179"/>
        <v>60964.58</v>
      </c>
      <c r="K620" s="194">
        <f t="shared" si="179"/>
        <v>0</v>
      </c>
      <c r="L620" s="194">
        <f t="shared" si="179"/>
        <v>0</v>
      </c>
      <c r="M620" s="194">
        <f t="shared" si="179"/>
        <v>0</v>
      </c>
      <c r="N620" s="194">
        <f t="shared" si="179"/>
        <v>0</v>
      </c>
      <c r="O620" s="194">
        <f t="shared" si="179"/>
        <v>0</v>
      </c>
      <c r="P620" s="194">
        <f t="shared" si="179"/>
        <v>0</v>
      </c>
      <c r="Q620" s="194">
        <f t="shared" si="179"/>
        <v>0</v>
      </c>
      <c r="R620" s="194">
        <f t="shared" si="179"/>
        <v>0</v>
      </c>
    </row>
    <row r="621" spans="1:18" s="210" customFormat="1" ht="15">
      <c r="A621" s="261"/>
      <c r="B621" s="262"/>
      <c r="C621" s="206" t="s">
        <v>8</v>
      </c>
      <c r="D621" s="256"/>
      <c r="E621" s="256"/>
      <c r="F621" s="194">
        <f t="shared" si="175"/>
        <v>9458.10266</v>
      </c>
      <c r="G621" s="194">
        <f t="shared" si="179"/>
        <v>0</v>
      </c>
      <c r="H621" s="194">
        <f t="shared" si="179"/>
        <v>239.81578</v>
      </c>
      <c r="I621" s="194">
        <f t="shared" si="179"/>
        <v>2444.44444</v>
      </c>
      <c r="J621" s="194">
        <f t="shared" si="179"/>
        <v>6773.84244</v>
      </c>
      <c r="K621" s="194">
        <f t="shared" si="179"/>
        <v>0</v>
      </c>
      <c r="L621" s="194">
        <f t="shared" si="179"/>
        <v>0</v>
      </c>
      <c r="M621" s="194">
        <f t="shared" si="179"/>
        <v>0</v>
      </c>
      <c r="N621" s="194">
        <f t="shared" si="179"/>
        <v>0</v>
      </c>
      <c r="O621" s="194">
        <f t="shared" si="179"/>
        <v>0</v>
      </c>
      <c r="P621" s="194">
        <f t="shared" si="179"/>
        <v>0</v>
      </c>
      <c r="Q621" s="194">
        <f t="shared" si="179"/>
        <v>0</v>
      </c>
      <c r="R621" s="194">
        <f t="shared" si="179"/>
        <v>0</v>
      </c>
    </row>
    <row r="622" spans="1:18" s="210" customFormat="1" ht="15">
      <c r="A622" s="261"/>
      <c r="B622" s="262"/>
      <c r="C622" s="206" t="s">
        <v>187</v>
      </c>
      <c r="D622" s="256"/>
      <c r="E622" s="256"/>
      <c r="F622" s="194">
        <f t="shared" si="175"/>
        <v>0</v>
      </c>
      <c r="G622" s="194">
        <f t="shared" si="179"/>
        <v>0</v>
      </c>
      <c r="H622" s="194">
        <f t="shared" si="179"/>
        <v>0</v>
      </c>
      <c r="I622" s="194">
        <f t="shared" si="179"/>
        <v>0</v>
      </c>
      <c r="J622" s="194">
        <f t="shared" si="179"/>
        <v>0</v>
      </c>
      <c r="K622" s="194">
        <f t="shared" si="179"/>
        <v>0</v>
      </c>
      <c r="L622" s="194">
        <f t="shared" si="179"/>
        <v>0</v>
      </c>
      <c r="M622" s="194">
        <f t="shared" si="179"/>
        <v>0</v>
      </c>
      <c r="N622" s="194">
        <f t="shared" si="179"/>
        <v>0</v>
      </c>
      <c r="O622" s="194">
        <f t="shared" si="179"/>
        <v>0</v>
      </c>
      <c r="P622" s="194">
        <f t="shared" si="179"/>
        <v>0</v>
      </c>
      <c r="Q622" s="194">
        <f t="shared" si="179"/>
        <v>0</v>
      </c>
      <c r="R622" s="194">
        <f t="shared" si="179"/>
        <v>0</v>
      </c>
    </row>
    <row r="623" spans="1:18" s="210" customFormat="1" ht="15">
      <c r="A623" s="268" t="s">
        <v>67</v>
      </c>
      <c r="B623" s="258" t="s">
        <v>203</v>
      </c>
      <c r="C623" s="206" t="s">
        <v>475</v>
      </c>
      <c r="D623" s="256"/>
      <c r="E623" s="256"/>
      <c r="F623" s="194">
        <f t="shared" si="175"/>
        <v>2398.15778</v>
      </c>
      <c r="G623" s="194">
        <f>SUM(G624:G627)</f>
        <v>0</v>
      </c>
      <c r="H623" s="194">
        <f aca="true" t="shared" si="180" ref="H623:R623">SUM(H624:H627)</f>
        <v>2398.15778</v>
      </c>
      <c r="I623" s="194">
        <f t="shared" si="180"/>
        <v>0</v>
      </c>
      <c r="J623" s="194">
        <f t="shared" si="180"/>
        <v>0</v>
      </c>
      <c r="K623" s="194">
        <f t="shared" si="180"/>
        <v>0</v>
      </c>
      <c r="L623" s="194">
        <f t="shared" si="180"/>
        <v>0</v>
      </c>
      <c r="M623" s="194">
        <f t="shared" si="180"/>
        <v>0</v>
      </c>
      <c r="N623" s="194">
        <f t="shared" si="180"/>
        <v>0</v>
      </c>
      <c r="O623" s="194">
        <f t="shared" si="180"/>
        <v>0</v>
      </c>
      <c r="P623" s="194">
        <f t="shared" si="180"/>
        <v>0</v>
      </c>
      <c r="Q623" s="194">
        <f t="shared" si="180"/>
        <v>0</v>
      </c>
      <c r="R623" s="194">
        <f t="shared" si="180"/>
        <v>0</v>
      </c>
    </row>
    <row r="624" spans="1:18" s="210" customFormat="1" ht="15">
      <c r="A624" s="268"/>
      <c r="B624" s="258"/>
      <c r="C624" s="209" t="s">
        <v>6</v>
      </c>
      <c r="D624" s="256"/>
      <c r="E624" s="256"/>
      <c r="F624" s="195">
        <f t="shared" si="175"/>
        <v>0</v>
      </c>
      <c r="G624" s="195">
        <v>0</v>
      </c>
      <c r="H624" s="195">
        <v>0</v>
      </c>
      <c r="I624" s="195">
        <v>0</v>
      </c>
      <c r="J624" s="195">
        <v>0</v>
      </c>
      <c r="K624" s="195">
        <v>0</v>
      </c>
      <c r="L624" s="195">
        <v>0</v>
      </c>
      <c r="M624" s="195">
        <v>0</v>
      </c>
      <c r="N624" s="195">
        <v>0</v>
      </c>
      <c r="O624" s="195">
        <v>0</v>
      </c>
      <c r="P624" s="195">
        <v>0</v>
      </c>
      <c r="Q624" s="195">
        <v>0</v>
      </c>
      <c r="R624" s="195">
        <v>0</v>
      </c>
    </row>
    <row r="625" spans="1:18" s="210" customFormat="1" ht="15">
      <c r="A625" s="268"/>
      <c r="B625" s="258"/>
      <c r="C625" s="209" t="s">
        <v>7</v>
      </c>
      <c r="D625" s="256"/>
      <c r="E625" s="256"/>
      <c r="F625" s="195">
        <f t="shared" si="175"/>
        <v>2158.342</v>
      </c>
      <c r="G625" s="195">
        <v>0</v>
      </c>
      <c r="H625" s="195">
        <v>2158.342</v>
      </c>
      <c r="I625" s="195">
        <v>0</v>
      </c>
      <c r="J625" s="195">
        <v>0</v>
      </c>
      <c r="K625" s="195">
        <v>0</v>
      </c>
      <c r="L625" s="195">
        <v>0</v>
      </c>
      <c r="M625" s="195">
        <v>0</v>
      </c>
      <c r="N625" s="195">
        <v>0</v>
      </c>
      <c r="O625" s="195">
        <v>0</v>
      </c>
      <c r="P625" s="195">
        <v>0</v>
      </c>
      <c r="Q625" s="195">
        <v>0</v>
      </c>
      <c r="R625" s="195">
        <v>0</v>
      </c>
    </row>
    <row r="626" spans="1:18" s="210" customFormat="1" ht="15">
      <c r="A626" s="268"/>
      <c r="B626" s="258"/>
      <c r="C626" s="209" t="s">
        <v>8</v>
      </c>
      <c r="D626" s="256"/>
      <c r="E626" s="256"/>
      <c r="F626" s="195">
        <f t="shared" si="175"/>
        <v>239.81578</v>
      </c>
      <c r="G626" s="195">
        <v>0</v>
      </c>
      <c r="H626" s="195">
        <f>H625/0.9*0.1</f>
        <v>239.81578</v>
      </c>
      <c r="I626" s="195">
        <v>0</v>
      </c>
      <c r="J626" s="195">
        <v>0</v>
      </c>
      <c r="K626" s="195">
        <v>0</v>
      </c>
      <c r="L626" s="195">
        <v>0</v>
      </c>
      <c r="M626" s="195">
        <v>0</v>
      </c>
      <c r="N626" s="195">
        <v>0</v>
      </c>
      <c r="O626" s="195">
        <v>0</v>
      </c>
      <c r="P626" s="195">
        <v>0</v>
      </c>
      <c r="Q626" s="195">
        <v>0</v>
      </c>
      <c r="R626" s="195">
        <v>0</v>
      </c>
    </row>
    <row r="627" spans="1:18" s="210" customFormat="1" ht="15">
      <c r="A627" s="268"/>
      <c r="B627" s="258"/>
      <c r="C627" s="209" t="s">
        <v>187</v>
      </c>
      <c r="D627" s="256"/>
      <c r="E627" s="256"/>
      <c r="F627" s="195">
        <f t="shared" si="175"/>
        <v>0</v>
      </c>
      <c r="G627" s="195">
        <v>0</v>
      </c>
      <c r="H627" s="195">
        <v>0</v>
      </c>
      <c r="I627" s="195">
        <v>0</v>
      </c>
      <c r="J627" s="195">
        <v>0</v>
      </c>
      <c r="K627" s="195">
        <v>0</v>
      </c>
      <c r="L627" s="195">
        <v>0</v>
      </c>
      <c r="M627" s="195">
        <v>0</v>
      </c>
      <c r="N627" s="195">
        <v>0</v>
      </c>
      <c r="O627" s="195">
        <v>0</v>
      </c>
      <c r="P627" s="195">
        <v>0</v>
      </c>
      <c r="Q627" s="195">
        <v>0</v>
      </c>
      <c r="R627" s="195">
        <v>0</v>
      </c>
    </row>
    <row r="628" spans="1:18" s="210" customFormat="1" ht="15">
      <c r="A628" s="268" t="s">
        <v>68</v>
      </c>
      <c r="B628" s="258" t="s">
        <v>273</v>
      </c>
      <c r="C628" s="206" t="s">
        <v>475</v>
      </c>
      <c r="D628" s="256"/>
      <c r="E628" s="256"/>
      <c r="F628" s="194">
        <f t="shared" si="175"/>
        <v>92182.86688</v>
      </c>
      <c r="G628" s="194">
        <f>SUM(G629:G632)</f>
        <v>0</v>
      </c>
      <c r="H628" s="194">
        <f aca="true" t="shared" si="181" ref="H628:R628">SUM(H629:H632)</f>
        <v>0</v>
      </c>
      <c r="I628" s="194">
        <f t="shared" si="181"/>
        <v>24444.44444</v>
      </c>
      <c r="J628" s="194">
        <f t="shared" si="181"/>
        <v>67738.42244</v>
      </c>
      <c r="K628" s="194">
        <f t="shared" si="181"/>
        <v>0</v>
      </c>
      <c r="L628" s="194">
        <f t="shared" si="181"/>
        <v>0</v>
      </c>
      <c r="M628" s="194">
        <f t="shared" si="181"/>
        <v>0</v>
      </c>
      <c r="N628" s="194">
        <f t="shared" si="181"/>
        <v>0</v>
      </c>
      <c r="O628" s="194">
        <f t="shared" si="181"/>
        <v>0</v>
      </c>
      <c r="P628" s="194">
        <f t="shared" si="181"/>
        <v>0</v>
      </c>
      <c r="Q628" s="194">
        <f t="shared" si="181"/>
        <v>0</v>
      </c>
      <c r="R628" s="194">
        <f t="shared" si="181"/>
        <v>0</v>
      </c>
    </row>
    <row r="629" spans="1:18" s="210" customFormat="1" ht="15">
      <c r="A629" s="268"/>
      <c r="B629" s="258"/>
      <c r="C629" s="209" t="s">
        <v>6</v>
      </c>
      <c r="D629" s="256"/>
      <c r="E629" s="256"/>
      <c r="F629" s="195">
        <f t="shared" si="175"/>
        <v>0</v>
      </c>
      <c r="G629" s="195">
        <v>0</v>
      </c>
      <c r="H629" s="195">
        <v>0</v>
      </c>
      <c r="I629" s="195">
        <v>0</v>
      </c>
      <c r="J629" s="195">
        <v>0</v>
      </c>
      <c r="K629" s="195">
        <v>0</v>
      </c>
      <c r="L629" s="195">
        <v>0</v>
      </c>
      <c r="M629" s="195">
        <v>0</v>
      </c>
      <c r="N629" s="195">
        <v>0</v>
      </c>
      <c r="O629" s="195">
        <v>0</v>
      </c>
      <c r="P629" s="195">
        <v>0</v>
      </c>
      <c r="Q629" s="195">
        <v>0</v>
      </c>
      <c r="R629" s="195">
        <v>0</v>
      </c>
    </row>
    <row r="630" spans="1:18" s="210" customFormat="1" ht="15">
      <c r="A630" s="268"/>
      <c r="B630" s="258"/>
      <c r="C630" s="209" t="s">
        <v>7</v>
      </c>
      <c r="D630" s="256"/>
      <c r="E630" s="256"/>
      <c r="F630" s="195">
        <f t="shared" si="175"/>
        <v>82964.58</v>
      </c>
      <c r="G630" s="195">
        <v>0</v>
      </c>
      <c r="H630" s="195">
        <v>0</v>
      </c>
      <c r="I630" s="195">
        <v>22000</v>
      </c>
      <c r="J630" s="195">
        <v>60964.58</v>
      </c>
      <c r="K630" s="195">
        <v>0</v>
      </c>
      <c r="L630" s="195">
        <v>0</v>
      </c>
      <c r="M630" s="195">
        <v>0</v>
      </c>
      <c r="N630" s="195">
        <v>0</v>
      </c>
      <c r="O630" s="195">
        <v>0</v>
      </c>
      <c r="P630" s="195">
        <v>0</v>
      </c>
      <c r="Q630" s="195">
        <v>0</v>
      </c>
      <c r="R630" s="195">
        <v>0</v>
      </c>
    </row>
    <row r="631" spans="1:18" s="210" customFormat="1" ht="15">
      <c r="A631" s="268"/>
      <c r="B631" s="258"/>
      <c r="C631" s="209" t="s">
        <v>8</v>
      </c>
      <c r="D631" s="256"/>
      <c r="E631" s="256"/>
      <c r="F631" s="195">
        <f t="shared" si="175"/>
        <v>9218.28688</v>
      </c>
      <c r="G631" s="195">
        <v>0</v>
      </c>
      <c r="H631" s="195">
        <f>H630/0.9*0.1</f>
        <v>0</v>
      </c>
      <c r="I631" s="195">
        <f>I630/0.9*0.1</f>
        <v>2444.44444</v>
      </c>
      <c r="J631" s="195">
        <v>6773.84244</v>
      </c>
      <c r="K631" s="195">
        <v>0</v>
      </c>
      <c r="L631" s="195">
        <v>0</v>
      </c>
      <c r="M631" s="195">
        <v>0</v>
      </c>
      <c r="N631" s="195">
        <v>0</v>
      </c>
      <c r="O631" s="195">
        <v>0</v>
      </c>
      <c r="P631" s="195">
        <v>0</v>
      </c>
      <c r="Q631" s="195">
        <v>0</v>
      </c>
      <c r="R631" s="195">
        <v>0</v>
      </c>
    </row>
    <row r="632" spans="1:18" s="210" customFormat="1" ht="15">
      <c r="A632" s="268"/>
      <c r="B632" s="258"/>
      <c r="C632" s="209" t="s">
        <v>187</v>
      </c>
      <c r="D632" s="256"/>
      <c r="E632" s="256"/>
      <c r="F632" s="195">
        <f t="shared" si="175"/>
        <v>0</v>
      </c>
      <c r="G632" s="195">
        <v>0</v>
      </c>
      <c r="H632" s="195">
        <v>0</v>
      </c>
      <c r="I632" s="195">
        <v>0</v>
      </c>
      <c r="J632" s="195">
        <v>0</v>
      </c>
      <c r="K632" s="195">
        <v>0</v>
      </c>
      <c r="L632" s="195">
        <v>0</v>
      </c>
      <c r="M632" s="195">
        <v>0</v>
      </c>
      <c r="N632" s="195">
        <v>0</v>
      </c>
      <c r="O632" s="195">
        <v>0</v>
      </c>
      <c r="P632" s="195">
        <v>0</v>
      </c>
      <c r="Q632" s="195">
        <v>0</v>
      </c>
      <c r="R632" s="195">
        <v>0</v>
      </c>
    </row>
    <row r="633" spans="1:18" s="210" customFormat="1" ht="15">
      <c r="A633" s="261" t="s">
        <v>64</v>
      </c>
      <c r="B633" s="262" t="s">
        <v>172</v>
      </c>
      <c r="C633" s="206" t="s">
        <v>475</v>
      </c>
      <c r="D633" s="256"/>
      <c r="E633" s="256"/>
      <c r="F633" s="194">
        <f aca="true" t="shared" si="182" ref="F633:F652">SUM(G633:R633)</f>
        <v>6278.7</v>
      </c>
      <c r="G633" s="194">
        <f>SUM(G634:G637)</f>
        <v>6278.7</v>
      </c>
      <c r="H633" s="194">
        <f aca="true" t="shared" si="183" ref="H633:R633">SUM(H634:H637)</f>
        <v>0</v>
      </c>
      <c r="I633" s="194">
        <f t="shared" si="183"/>
        <v>0</v>
      </c>
      <c r="J633" s="194">
        <f t="shared" si="183"/>
        <v>0</v>
      </c>
      <c r="K633" s="194">
        <f t="shared" si="183"/>
        <v>0</v>
      </c>
      <c r="L633" s="194">
        <f t="shared" si="183"/>
        <v>0</v>
      </c>
      <c r="M633" s="194">
        <f t="shared" si="183"/>
        <v>0</v>
      </c>
      <c r="N633" s="194">
        <f t="shared" si="183"/>
        <v>0</v>
      </c>
      <c r="O633" s="194">
        <f t="shared" si="183"/>
        <v>0</v>
      </c>
      <c r="P633" s="194">
        <f t="shared" si="183"/>
        <v>0</v>
      </c>
      <c r="Q633" s="194">
        <f t="shared" si="183"/>
        <v>0</v>
      </c>
      <c r="R633" s="194">
        <f t="shared" si="183"/>
        <v>0</v>
      </c>
    </row>
    <row r="634" spans="1:18" s="210" customFormat="1" ht="15">
      <c r="A634" s="261"/>
      <c r="B634" s="262"/>
      <c r="C634" s="206" t="s">
        <v>6</v>
      </c>
      <c r="D634" s="256"/>
      <c r="E634" s="256"/>
      <c r="F634" s="194">
        <f t="shared" si="182"/>
        <v>0</v>
      </c>
      <c r="G634" s="194">
        <v>0</v>
      </c>
      <c r="H634" s="194">
        <v>0</v>
      </c>
      <c r="I634" s="194">
        <v>0</v>
      </c>
      <c r="J634" s="194">
        <v>0</v>
      </c>
      <c r="K634" s="194">
        <v>0</v>
      </c>
      <c r="L634" s="194">
        <v>0</v>
      </c>
      <c r="M634" s="194">
        <v>0</v>
      </c>
      <c r="N634" s="194">
        <v>0</v>
      </c>
      <c r="O634" s="194">
        <v>0</v>
      </c>
      <c r="P634" s="194">
        <v>0</v>
      </c>
      <c r="Q634" s="194">
        <v>0</v>
      </c>
      <c r="R634" s="194">
        <v>0</v>
      </c>
    </row>
    <row r="635" spans="1:18" s="210" customFormat="1" ht="15">
      <c r="A635" s="261"/>
      <c r="B635" s="262"/>
      <c r="C635" s="206" t="s">
        <v>7</v>
      </c>
      <c r="D635" s="256"/>
      <c r="E635" s="256"/>
      <c r="F635" s="194">
        <f t="shared" si="182"/>
        <v>6278.7</v>
      </c>
      <c r="G635" s="194">
        <v>6278.7</v>
      </c>
      <c r="H635" s="194">
        <v>0</v>
      </c>
      <c r="I635" s="194">
        <v>0</v>
      </c>
      <c r="J635" s="194">
        <v>0</v>
      </c>
      <c r="K635" s="194">
        <v>0</v>
      </c>
      <c r="L635" s="194">
        <v>0</v>
      </c>
      <c r="M635" s="194">
        <v>0</v>
      </c>
      <c r="N635" s="194">
        <v>0</v>
      </c>
      <c r="O635" s="194">
        <v>0</v>
      </c>
      <c r="P635" s="194">
        <v>0</v>
      </c>
      <c r="Q635" s="194">
        <v>0</v>
      </c>
      <c r="R635" s="194">
        <v>0</v>
      </c>
    </row>
    <row r="636" spans="1:18" s="210" customFormat="1" ht="15">
      <c r="A636" s="261"/>
      <c r="B636" s="262"/>
      <c r="C636" s="206" t="s">
        <v>8</v>
      </c>
      <c r="D636" s="256"/>
      <c r="E636" s="256"/>
      <c r="F636" s="194">
        <f t="shared" si="182"/>
        <v>0</v>
      </c>
      <c r="G636" s="194">
        <v>0</v>
      </c>
      <c r="H636" s="194">
        <v>0</v>
      </c>
      <c r="I636" s="194">
        <v>0</v>
      </c>
      <c r="J636" s="194">
        <v>0</v>
      </c>
      <c r="K636" s="194">
        <v>0</v>
      </c>
      <c r="L636" s="194">
        <v>0</v>
      </c>
      <c r="M636" s="194">
        <v>0</v>
      </c>
      <c r="N636" s="194">
        <v>0</v>
      </c>
      <c r="O636" s="194">
        <v>0</v>
      </c>
      <c r="P636" s="194">
        <v>0</v>
      </c>
      <c r="Q636" s="194">
        <v>0</v>
      </c>
      <c r="R636" s="194">
        <v>0</v>
      </c>
    </row>
    <row r="637" spans="1:18" s="210" customFormat="1" ht="15">
      <c r="A637" s="261"/>
      <c r="B637" s="262"/>
      <c r="C637" s="206" t="s">
        <v>187</v>
      </c>
      <c r="D637" s="256"/>
      <c r="E637" s="256"/>
      <c r="F637" s="194">
        <f t="shared" si="182"/>
        <v>0</v>
      </c>
      <c r="G637" s="194">
        <v>0</v>
      </c>
      <c r="H637" s="194">
        <v>0</v>
      </c>
      <c r="I637" s="194">
        <v>0</v>
      </c>
      <c r="J637" s="194">
        <v>0</v>
      </c>
      <c r="K637" s="194">
        <v>0</v>
      </c>
      <c r="L637" s="194">
        <v>0</v>
      </c>
      <c r="M637" s="194">
        <v>0</v>
      </c>
      <c r="N637" s="194">
        <v>0</v>
      </c>
      <c r="O637" s="194">
        <v>0</v>
      </c>
      <c r="P637" s="194">
        <v>0</v>
      </c>
      <c r="Q637" s="194">
        <v>0</v>
      </c>
      <c r="R637" s="194">
        <v>0</v>
      </c>
    </row>
    <row r="638" spans="1:18" s="214" customFormat="1" ht="15">
      <c r="A638" s="261" t="s">
        <v>65</v>
      </c>
      <c r="B638" s="262" t="s">
        <v>512</v>
      </c>
      <c r="C638" s="206" t="s">
        <v>475</v>
      </c>
      <c r="D638" s="256"/>
      <c r="E638" s="256"/>
      <c r="F638" s="194">
        <f t="shared" si="182"/>
        <v>7500</v>
      </c>
      <c r="G638" s="194">
        <f>SUM(G639:G642)</f>
        <v>0</v>
      </c>
      <c r="H638" s="194">
        <f aca="true" t="shared" si="184" ref="H638:R638">SUM(H639:H642)</f>
        <v>0</v>
      </c>
      <c r="I638" s="194">
        <f t="shared" si="184"/>
        <v>0</v>
      </c>
      <c r="J638" s="194">
        <f t="shared" si="184"/>
        <v>2500</v>
      </c>
      <c r="K638" s="194">
        <f t="shared" si="184"/>
        <v>2500</v>
      </c>
      <c r="L638" s="194">
        <f t="shared" si="184"/>
        <v>2500</v>
      </c>
      <c r="M638" s="194">
        <f t="shared" si="184"/>
        <v>0</v>
      </c>
      <c r="N638" s="194">
        <f t="shared" si="184"/>
        <v>0</v>
      </c>
      <c r="O638" s="194">
        <f t="shared" si="184"/>
        <v>0</v>
      </c>
      <c r="P638" s="194">
        <f t="shared" si="184"/>
        <v>0</v>
      </c>
      <c r="Q638" s="194">
        <f t="shared" si="184"/>
        <v>0</v>
      </c>
      <c r="R638" s="194">
        <f t="shared" si="184"/>
        <v>0</v>
      </c>
    </row>
    <row r="639" spans="1:18" s="210" customFormat="1" ht="15">
      <c r="A639" s="261"/>
      <c r="B639" s="262"/>
      <c r="C639" s="206" t="s">
        <v>6</v>
      </c>
      <c r="D639" s="256"/>
      <c r="E639" s="256"/>
      <c r="F639" s="194">
        <f t="shared" si="182"/>
        <v>0</v>
      </c>
      <c r="G639" s="194">
        <f>G644</f>
        <v>0</v>
      </c>
      <c r="H639" s="194">
        <f aca="true" t="shared" si="185" ref="H639:R639">H644</f>
        <v>0</v>
      </c>
      <c r="I639" s="194">
        <f t="shared" si="185"/>
        <v>0</v>
      </c>
      <c r="J639" s="194">
        <f t="shared" si="185"/>
        <v>0</v>
      </c>
      <c r="K639" s="194">
        <f t="shared" si="185"/>
        <v>0</v>
      </c>
      <c r="L639" s="194">
        <f t="shared" si="185"/>
        <v>0</v>
      </c>
      <c r="M639" s="194">
        <f t="shared" si="185"/>
        <v>0</v>
      </c>
      <c r="N639" s="194">
        <f t="shared" si="185"/>
        <v>0</v>
      </c>
      <c r="O639" s="194">
        <f t="shared" si="185"/>
        <v>0</v>
      </c>
      <c r="P639" s="194">
        <f t="shared" si="185"/>
        <v>0</v>
      </c>
      <c r="Q639" s="194">
        <f t="shared" si="185"/>
        <v>0</v>
      </c>
      <c r="R639" s="194">
        <f t="shared" si="185"/>
        <v>0</v>
      </c>
    </row>
    <row r="640" spans="1:18" s="210" customFormat="1" ht="15">
      <c r="A640" s="261"/>
      <c r="B640" s="262"/>
      <c r="C640" s="206" t="s">
        <v>7</v>
      </c>
      <c r="D640" s="256"/>
      <c r="E640" s="256"/>
      <c r="F640" s="194">
        <f t="shared" si="182"/>
        <v>7500</v>
      </c>
      <c r="G640" s="194">
        <f aca="true" t="shared" si="186" ref="G640:R642">G645</f>
        <v>0</v>
      </c>
      <c r="H640" s="194">
        <f t="shared" si="186"/>
        <v>0</v>
      </c>
      <c r="I640" s="194">
        <f t="shared" si="186"/>
        <v>0</v>
      </c>
      <c r="J640" s="194">
        <f t="shared" si="186"/>
        <v>2500</v>
      </c>
      <c r="K640" s="194">
        <f t="shared" si="186"/>
        <v>2500</v>
      </c>
      <c r="L640" s="194">
        <f t="shared" si="186"/>
        <v>2500</v>
      </c>
      <c r="M640" s="194">
        <f t="shared" si="186"/>
        <v>0</v>
      </c>
      <c r="N640" s="194">
        <f t="shared" si="186"/>
        <v>0</v>
      </c>
      <c r="O640" s="194">
        <f t="shared" si="186"/>
        <v>0</v>
      </c>
      <c r="P640" s="194">
        <f t="shared" si="186"/>
        <v>0</v>
      </c>
      <c r="Q640" s="194">
        <f t="shared" si="186"/>
        <v>0</v>
      </c>
      <c r="R640" s="194">
        <f t="shared" si="186"/>
        <v>0</v>
      </c>
    </row>
    <row r="641" spans="1:18" s="210" customFormat="1" ht="15">
      <c r="A641" s="261"/>
      <c r="B641" s="262"/>
      <c r="C641" s="206" t="s">
        <v>8</v>
      </c>
      <c r="D641" s="256"/>
      <c r="E641" s="256"/>
      <c r="F641" s="194">
        <f t="shared" si="182"/>
        <v>0</v>
      </c>
      <c r="G641" s="194">
        <f t="shared" si="186"/>
        <v>0</v>
      </c>
      <c r="H641" s="194">
        <f t="shared" si="186"/>
        <v>0</v>
      </c>
      <c r="I641" s="194">
        <f t="shared" si="186"/>
        <v>0</v>
      </c>
      <c r="J641" s="194">
        <f t="shared" si="186"/>
        <v>0</v>
      </c>
      <c r="K641" s="194">
        <f t="shared" si="186"/>
        <v>0</v>
      </c>
      <c r="L641" s="194">
        <f t="shared" si="186"/>
        <v>0</v>
      </c>
      <c r="M641" s="194">
        <f t="shared" si="186"/>
        <v>0</v>
      </c>
      <c r="N641" s="194">
        <f t="shared" si="186"/>
        <v>0</v>
      </c>
      <c r="O641" s="194">
        <f t="shared" si="186"/>
        <v>0</v>
      </c>
      <c r="P641" s="194">
        <f t="shared" si="186"/>
        <v>0</v>
      </c>
      <c r="Q641" s="194">
        <f t="shared" si="186"/>
        <v>0</v>
      </c>
      <c r="R641" s="194">
        <f t="shared" si="186"/>
        <v>0</v>
      </c>
    </row>
    <row r="642" spans="1:18" s="210" customFormat="1" ht="15">
      <c r="A642" s="261"/>
      <c r="B642" s="262"/>
      <c r="C642" s="206" t="s">
        <v>187</v>
      </c>
      <c r="D642" s="256"/>
      <c r="E642" s="256"/>
      <c r="F642" s="194">
        <f t="shared" si="182"/>
        <v>0</v>
      </c>
      <c r="G642" s="194">
        <f t="shared" si="186"/>
        <v>0</v>
      </c>
      <c r="H642" s="194">
        <f t="shared" si="186"/>
        <v>0</v>
      </c>
      <c r="I642" s="194">
        <f t="shared" si="186"/>
        <v>0</v>
      </c>
      <c r="J642" s="194">
        <f t="shared" si="186"/>
        <v>0</v>
      </c>
      <c r="K642" s="194">
        <f t="shared" si="186"/>
        <v>0</v>
      </c>
      <c r="L642" s="194">
        <f t="shared" si="186"/>
        <v>0</v>
      </c>
      <c r="M642" s="194">
        <f t="shared" si="186"/>
        <v>0</v>
      </c>
      <c r="N642" s="194">
        <f t="shared" si="186"/>
        <v>0</v>
      </c>
      <c r="O642" s="194">
        <f t="shared" si="186"/>
        <v>0</v>
      </c>
      <c r="P642" s="194">
        <f t="shared" si="186"/>
        <v>0</v>
      </c>
      <c r="Q642" s="194">
        <f t="shared" si="186"/>
        <v>0</v>
      </c>
      <c r="R642" s="194">
        <f t="shared" si="186"/>
        <v>0</v>
      </c>
    </row>
    <row r="643" spans="1:18" s="208" customFormat="1" ht="15" customHeight="1">
      <c r="A643" s="268" t="s">
        <v>87</v>
      </c>
      <c r="B643" s="258" t="s">
        <v>505</v>
      </c>
      <c r="C643" s="206" t="s">
        <v>475</v>
      </c>
      <c r="D643" s="277"/>
      <c r="E643" s="277"/>
      <c r="F643" s="194">
        <f t="shared" si="182"/>
        <v>7500</v>
      </c>
      <c r="G643" s="194">
        <f>SUM(G644:G647)</f>
        <v>0</v>
      </c>
      <c r="H643" s="194">
        <f aca="true" t="shared" si="187" ref="H643:R643">SUM(H644:H647)</f>
        <v>0</v>
      </c>
      <c r="I643" s="194">
        <f t="shared" si="187"/>
        <v>0</v>
      </c>
      <c r="J643" s="194">
        <f t="shared" si="187"/>
        <v>2500</v>
      </c>
      <c r="K643" s="194">
        <f t="shared" si="187"/>
        <v>2500</v>
      </c>
      <c r="L643" s="194">
        <f t="shared" si="187"/>
        <v>2500</v>
      </c>
      <c r="M643" s="194">
        <f t="shared" si="187"/>
        <v>0</v>
      </c>
      <c r="N643" s="194">
        <f t="shared" si="187"/>
        <v>0</v>
      </c>
      <c r="O643" s="194">
        <f t="shared" si="187"/>
        <v>0</v>
      </c>
      <c r="P643" s="194">
        <f t="shared" si="187"/>
        <v>0</v>
      </c>
      <c r="Q643" s="194">
        <f t="shared" si="187"/>
        <v>0</v>
      </c>
      <c r="R643" s="194">
        <f t="shared" si="187"/>
        <v>0</v>
      </c>
    </row>
    <row r="644" spans="1:18" s="208" customFormat="1" ht="14.25">
      <c r="A644" s="268"/>
      <c r="B644" s="258"/>
      <c r="C644" s="209" t="s">
        <v>6</v>
      </c>
      <c r="D644" s="277"/>
      <c r="E644" s="277"/>
      <c r="F644" s="195">
        <f t="shared" si="182"/>
        <v>0</v>
      </c>
      <c r="G644" s="195">
        <v>0</v>
      </c>
      <c r="H644" s="195">
        <v>0</v>
      </c>
      <c r="I644" s="195">
        <v>0</v>
      </c>
      <c r="J644" s="195">
        <v>0</v>
      </c>
      <c r="K644" s="195">
        <v>0</v>
      </c>
      <c r="L644" s="195">
        <v>0</v>
      </c>
      <c r="M644" s="195">
        <v>0</v>
      </c>
      <c r="N644" s="195">
        <v>0</v>
      </c>
      <c r="O644" s="195">
        <v>0</v>
      </c>
      <c r="P644" s="195">
        <v>0</v>
      </c>
      <c r="Q644" s="195">
        <v>0</v>
      </c>
      <c r="R644" s="195">
        <v>0</v>
      </c>
    </row>
    <row r="645" spans="1:18" s="208" customFormat="1" ht="14.25">
      <c r="A645" s="268"/>
      <c r="B645" s="258"/>
      <c r="C645" s="209" t="s">
        <v>7</v>
      </c>
      <c r="D645" s="277"/>
      <c r="E645" s="277"/>
      <c r="F645" s="195">
        <f t="shared" si="182"/>
        <v>7500</v>
      </c>
      <c r="G645" s="195">
        <v>0</v>
      </c>
      <c r="H645" s="195">
        <v>0</v>
      </c>
      <c r="I645" s="195">
        <v>0</v>
      </c>
      <c r="J645" s="195">
        <v>2500</v>
      </c>
      <c r="K645" s="195">
        <v>2500</v>
      </c>
      <c r="L645" s="195">
        <v>2500</v>
      </c>
      <c r="M645" s="195">
        <v>0</v>
      </c>
      <c r="N645" s="195">
        <v>0</v>
      </c>
      <c r="O645" s="195">
        <v>0</v>
      </c>
      <c r="P645" s="195">
        <v>0</v>
      </c>
      <c r="Q645" s="195">
        <v>0</v>
      </c>
      <c r="R645" s="195">
        <v>0</v>
      </c>
    </row>
    <row r="646" spans="1:18" s="208" customFormat="1" ht="14.25">
      <c r="A646" s="268"/>
      <c r="B646" s="258"/>
      <c r="C646" s="209" t="s">
        <v>8</v>
      </c>
      <c r="D646" s="277"/>
      <c r="E646" s="277"/>
      <c r="F646" s="195">
        <f t="shared" si="182"/>
        <v>0</v>
      </c>
      <c r="G646" s="195">
        <v>0</v>
      </c>
      <c r="H646" s="195">
        <v>0</v>
      </c>
      <c r="I646" s="195">
        <v>0</v>
      </c>
      <c r="J646" s="195">
        <v>0</v>
      </c>
      <c r="K646" s="195">
        <v>0</v>
      </c>
      <c r="L646" s="195">
        <v>0</v>
      </c>
      <c r="M646" s="195">
        <v>0</v>
      </c>
      <c r="N646" s="195">
        <v>0</v>
      </c>
      <c r="O646" s="195">
        <v>0</v>
      </c>
      <c r="P646" s="195">
        <v>0</v>
      </c>
      <c r="Q646" s="195">
        <v>0</v>
      </c>
      <c r="R646" s="195">
        <v>0</v>
      </c>
    </row>
    <row r="647" spans="1:18" s="208" customFormat="1" ht="14.25">
      <c r="A647" s="268"/>
      <c r="B647" s="258"/>
      <c r="C647" s="209" t="s">
        <v>187</v>
      </c>
      <c r="D647" s="277"/>
      <c r="E647" s="277"/>
      <c r="F647" s="195">
        <f t="shared" si="182"/>
        <v>0</v>
      </c>
      <c r="G647" s="195">
        <v>0</v>
      </c>
      <c r="H647" s="195">
        <v>0</v>
      </c>
      <c r="I647" s="195">
        <v>0</v>
      </c>
      <c r="J647" s="195">
        <v>0</v>
      </c>
      <c r="K647" s="195">
        <v>0</v>
      </c>
      <c r="L647" s="195">
        <v>0</v>
      </c>
      <c r="M647" s="195">
        <v>0</v>
      </c>
      <c r="N647" s="195">
        <v>0</v>
      </c>
      <c r="O647" s="195">
        <v>0</v>
      </c>
      <c r="P647" s="195">
        <v>0</v>
      </c>
      <c r="Q647" s="195">
        <v>0</v>
      </c>
      <c r="R647" s="195">
        <v>0</v>
      </c>
    </row>
    <row r="648" spans="1:18" s="208" customFormat="1" ht="14.25">
      <c r="A648" s="262" t="s">
        <v>157</v>
      </c>
      <c r="B648" s="262"/>
      <c r="C648" s="206" t="s">
        <v>475</v>
      </c>
      <c r="D648" s="256"/>
      <c r="E648" s="256"/>
      <c r="F648" s="194">
        <f t="shared" si="182"/>
        <v>717424.19521</v>
      </c>
      <c r="G648" s="194">
        <f>SUM(G649:G652)</f>
        <v>293065.90742</v>
      </c>
      <c r="H648" s="194">
        <f aca="true" t="shared" si="188" ref="H648:R648">SUM(H649:H652)</f>
        <v>57320.84767</v>
      </c>
      <c r="I648" s="194">
        <f t="shared" si="188"/>
        <v>104750.97252</v>
      </c>
      <c r="J648" s="194">
        <f t="shared" si="188"/>
        <v>44600.4348</v>
      </c>
      <c r="K648" s="194">
        <f t="shared" si="188"/>
        <v>44557.6684</v>
      </c>
      <c r="L648" s="194">
        <f t="shared" si="188"/>
        <v>44706.8644</v>
      </c>
      <c r="M648" s="194">
        <f t="shared" si="188"/>
        <v>17952.8</v>
      </c>
      <c r="N648" s="194">
        <f t="shared" si="188"/>
        <v>19209.5</v>
      </c>
      <c r="O648" s="194">
        <f t="shared" si="188"/>
        <v>20554.2</v>
      </c>
      <c r="P648" s="194">
        <f t="shared" si="188"/>
        <v>21992.9</v>
      </c>
      <c r="Q648" s="194">
        <f t="shared" si="188"/>
        <v>23532.4</v>
      </c>
      <c r="R648" s="194">
        <f t="shared" si="188"/>
        <v>25179.7</v>
      </c>
    </row>
    <row r="649" spans="1:18" s="208" customFormat="1" ht="14.25">
      <c r="A649" s="262"/>
      <c r="B649" s="262"/>
      <c r="C649" s="206" t="s">
        <v>6</v>
      </c>
      <c r="D649" s="256"/>
      <c r="E649" s="256"/>
      <c r="F649" s="194">
        <f t="shared" si="182"/>
        <v>0</v>
      </c>
      <c r="G649" s="194">
        <f>G654+G659+G664</f>
        <v>0</v>
      </c>
      <c r="H649" s="194">
        <f aca="true" t="shared" si="189" ref="H649:R649">H654+H659+H664</f>
        <v>0</v>
      </c>
      <c r="I649" s="194">
        <f t="shared" si="189"/>
        <v>0</v>
      </c>
      <c r="J649" s="194">
        <f t="shared" si="189"/>
        <v>0</v>
      </c>
      <c r="K649" s="194">
        <f t="shared" si="189"/>
        <v>0</v>
      </c>
      <c r="L649" s="194">
        <f t="shared" si="189"/>
        <v>0</v>
      </c>
      <c r="M649" s="194">
        <f t="shared" si="189"/>
        <v>0</v>
      </c>
      <c r="N649" s="194">
        <f t="shared" si="189"/>
        <v>0</v>
      </c>
      <c r="O649" s="194">
        <f t="shared" si="189"/>
        <v>0</v>
      </c>
      <c r="P649" s="194">
        <f t="shared" si="189"/>
        <v>0</v>
      </c>
      <c r="Q649" s="194">
        <f t="shared" si="189"/>
        <v>0</v>
      </c>
      <c r="R649" s="194">
        <f t="shared" si="189"/>
        <v>0</v>
      </c>
    </row>
    <row r="650" spans="1:18" s="208" customFormat="1" ht="14.25">
      <c r="A650" s="262"/>
      <c r="B650" s="262"/>
      <c r="C650" s="206" t="s">
        <v>7</v>
      </c>
      <c r="D650" s="256"/>
      <c r="E650" s="256"/>
      <c r="F650" s="194">
        <f t="shared" si="182"/>
        <v>707160.97005</v>
      </c>
      <c r="G650" s="194">
        <f aca="true" t="shared" si="190" ref="G650:R652">G655+G660+G665</f>
        <v>291846.84742</v>
      </c>
      <c r="H650" s="194">
        <f t="shared" si="190"/>
        <v>56003.77116</v>
      </c>
      <c r="I650" s="194">
        <f t="shared" si="190"/>
        <v>103107.15147</v>
      </c>
      <c r="J650" s="194">
        <f t="shared" si="190"/>
        <v>42593.9</v>
      </c>
      <c r="K650" s="194">
        <f t="shared" si="190"/>
        <v>42593.9</v>
      </c>
      <c r="L650" s="194">
        <f t="shared" si="190"/>
        <v>42593.9</v>
      </c>
      <c r="M650" s="194">
        <f t="shared" si="190"/>
        <v>17952.8</v>
      </c>
      <c r="N650" s="194">
        <f t="shared" si="190"/>
        <v>19209.5</v>
      </c>
      <c r="O650" s="194">
        <f t="shared" si="190"/>
        <v>20554.2</v>
      </c>
      <c r="P650" s="194">
        <f t="shared" si="190"/>
        <v>21992.9</v>
      </c>
      <c r="Q650" s="194">
        <f t="shared" si="190"/>
        <v>23532.4</v>
      </c>
      <c r="R650" s="194">
        <f t="shared" si="190"/>
        <v>25179.7</v>
      </c>
    </row>
    <row r="651" spans="1:18" s="208" customFormat="1" ht="14.25">
      <c r="A651" s="262"/>
      <c r="B651" s="262"/>
      <c r="C651" s="206" t="s">
        <v>8</v>
      </c>
      <c r="D651" s="256"/>
      <c r="E651" s="256"/>
      <c r="F651" s="194">
        <f t="shared" si="182"/>
        <v>10263.22516</v>
      </c>
      <c r="G651" s="194">
        <f t="shared" si="190"/>
        <v>1219.06</v>
      </c>
      <c r="H651" s="194">
        <f t="shared" si="190"/>
        <v>1317.07651</v>
      </c>
      <c r="I651" s="194">
        <f t="shared" si="190"/>
        <v>1643.82105</v>
      </c>
      <c r="J651" s="194">
        <f t="shared" si="190"/>
        <v>2006.5348</v>
      </c>
      <c r="K651" s="194">
        <f t="shared" si="190"/>
        <v>1963.7684</v>
      </c>
      <c r="L651" s="194">
        <f t="shared" si="190"/>
        <v>2112.9644</v>
      </c>
      <c r="M651" s="194">
        <f t="shared" si="190"/>
        <v>0</v>
      </c>
      <c r="N651" s="194">
        <f t="shared" si="190"/>
        <v>0</v>
      </c>
      <c r="O651" s="194">
        <f t="shared" si="190"/>
        <v>0</v>
      </c>
      <c r="P651" s="194">
        <f t="shared" si="190"/>
        <v>0</v>
      </c>
      <c r="Q651" s="194">
        <f t="shared" si="190"/>
        <v>0</v>
      </c>
      <c r="R651" s="194">
        <f t="shared" si="190"/>
        <v>0</v>
      </c>
    </row>
    <row r="652" spans="1:18" s="208" customFormat="1" ht="14.25">
      <c r="A652" s="262"/>
      <c r="B652" s="262"/>
      <c r="C652" s="206" t="s">
        <v>187</v>
      </c>
      <c r="D652" s="256"/>
      <c r="E652" s="256"/>
      <c r="F652" s="194">
        <f t="shared" si="182"/>
        <v>0</v>
      </c>
      <c r="G652" s="194">
        <f t="shared" si="190"/>
        <v>0</v>
      </c>
      <c r="H652" s="194">
        <f t="shared" si="190"/>
        <v>0</v>
      </c>
      <c r="I652" s="194">
        <f t="shared" si="190"/>
        <v>0</v>
      </c>
      <c r="J652" s="194">
        <f t="shared" si="190"/>
        <v>0</v>
      </c>
      <c r="K652" s="194">
        <f t="shared" si="190"/>
        <v>0</v>
      </c>
      <c r="L652" s="194">
        <f t="shared" si="190"/>
        <v>0</v>
      </c>
      <c r="M652" s="194">
        <f t="shared" si="190"/>
        <v>0</v>
      </c>
      <c r="N652" s="194">
        <f t="shared" si="190"/>
        <v>0</v>
      </c>
      <c r="O652" s="194">
        <f t="shared" si="190"/>
        <v>0</v>
      </c>
      <c r="P652" s="194">
        <f t="shared" si="190"/>
        <v>0</v>
      </c>
      <c r="Q652" s="194">
        <f t="shared" si="190"/>
        <v>0</v>
      </c>
      <c r="R652" s="194">
        <f t="shared" si="190"/>
        <v>0</v>
      </c>
    </row>
    <row r="653" spans="1:18" s="208" customFormat="1" ht="14.25">
      <c r="A653" s="261" t="s">
        <v>10</v>
      </c>
      <c r="B653" s="262" t="s">
        <v>160</v>
      </c>
      <c r="C653" s="206" t="s">
        <v>475</v>
      </c>
      <c r="D653" s="256" t="s">
        <v>84</v>
      </c>
      <c r="E653" s="256" t="s">
        <v>81</v>
      </c>
      <c r="F653" s="194">
        <f aca="true" t="shared" si="191" ref="F653:F672">SUM(G653:R653)</f>
        <v>344331.27353</v>
      </c>
      <c r="G653" s="194">
        <f aca="true" t="shared" si="192" ref="G653:R653">SUM(G654:G657)</f>
        <v>19458.8024</v>
      </c>
      <c r="H653" s="194">
        <f t="shared" si="192"/>
        <v>42833.00613</v>
      </c>
      <c r="I653" s="194">
        <f t="shared" si="192"/>
        <v>86668.941</v>
      </c>
      <c r="J653" s="194">
        <f t="shared" si="192"/>
        <v>22528.552</v>
      </c>
      <c r="K653" s="194">
        <f t="shared" si="192"/>
        <v>22956.216</v>
      </c>
      <c r="L653" s="194">
        <f t="shared" si="192"/>
        <v>21464.256</v>
      </c>
      <c r="M653" s="194">
        <f t="shared" si="192"/>
        <v>17952.8</v>
      </c>
      <c r="N653" s="194">
        <f t="shared" si="192"/>
        <v>19209.5</v>
      </c>
      <c r="O653" s="194">
        <f t="shared" si="192"/>
        <v>20554.2</v>
      </c>
      <c r="P653" s="194">
        <f t="shared" si="192"/>
        <v>21992.9</v>
      </c>
      <c r="Q653" s="194">
        <f t="shared" si="192"/>
        <v>23532.4</v>
      </c>
      <c r="R653" s="194">
        <f t="shared" si="192"/>
        <v>25179.7</v>
      </c>
    </row>
    <row r="654" spans="1:18" s="208" customFormat="1" ht="14.25">
      <c r="A654" s="261"/>
      <c r="B654" s="262"/>
      <c r="C654" s="206" t="s">
        <v>6</v>
      </c>
      <c r="D654" s="256"/>
      <c r="E654" s="256"/>
      <c r="F654" s="194">
        <f t="shared" si="191"/>
        <v>0</v>
      </c>
      <c r="G654" s="194">
        <v>0</v>
      </c>
      <c r="H654" s="194">
        <v>0</v>
      </c>
      <c r="I654" s="194">
        <v>0</v>
      </c>
      <c r="J654" s="194">
        <v>0</v>
      </c>
      <c r="K654" s="194">
        <v>0</v>
      </c>
      <c r="L654" s="194">
        <v>0</v>
      </c>
      <c r="M654" s="194">
        <v>0</v>
      </c>
      <c r="N654" s="194">
        <v>0</v>
      </c>
      <c r="O654" s="194">
        <v>0</v>
      </c>
      <c r="P654" s="194">
        <v>0</v>
      </c>
      <c r="Q654" s="194">
        <v>0</v>
      </c>
      <c r="R654" s="194">
        <v>0</v>
      </c>
    </row>
    <row r="655" spans="1:18" s="208" customFormat="1" ht="14.25">
      <c r="A655" s="261"/>
      <c r="B655" s="262"/>
      <c r="C655" s="206" t="s">
        <v>7</v>
      </c>
      <c r="D655" s="256"/>
      <c r="E655" s="256"/>
      <c r="F655" s="194">
        <f t="shared" si="191"/>
        <v>344331.27353</v>
      </c>
      <c r="G655" s="194">
        <f>26846.84742-G660</f>
        <v>19458.8024</v>
      </c>
      <c r="H655" s="194">
        <v>42833.00613</v>
      </c>
      <c r="I655" s="194">
        <v>86668.941</v>
      </c>
      <c r="J655" s="194">
        <v>22528.552</v>
      </c>
      <c r="K655" s="194">
        <v>22956.216</v>
      </c>
      <c r="L655" s="194">
        <v>21464.256</v>
      </c>
      <c r="M655" s="194">
        <v>17952.8</v>
      </c>
      <c r="N655" s="194">
        <v>19209.5</v>
      </c>
      <c r="O655" s="194">
        <v>20554.2</v>
      </c>
      <c r="P655" s="194">
        <v>21992.9</v>
      </c>
      <c r="Q655" s="194">
        <v>23532.4</v>
      </c>
      <c r="R655" s="194">
        <v>25179.7</v>
      </c>
    </row>
    <row r="656" spans="1:18" s="208" customFormat="1" ht="14.25">
      <c r="A656" s="261"/>
      <c r="B656" s="262"/>
      <c r="C656" s="206" t="s">
        <v>8</v>
      </c>
      <c r="D656" s="256"/>
      <c r="E656" s="256"/>
      <c r="F656" s="194">
        <f t="shared" si="191"/>
        <v>0</v>
      </c>
      <c r="G656" s="194">
        <v>0</v>
      </c>
      <c r="H656" s="194">
        <v>0</v>
      </c>
      <c r="I656" s="194">
        <v>0</v>
      </c>
      <c r="J656" s="194">
        <v>0</v>
      </c>
      <c r="K656" s="194">
        <v>0</v>
      </c>
      <c r="L656" s="194">
        <v>0</v>
      </c>
      <c r="M656" s="194">
        <v>0</v>
      </c>
      <c r="N656" s="194">
        <v>0</v>
      </c>
      <c r="O656" s="194">
        <v>0</v>
      </c>
      <c r="P656" s="194">
        <v>0</v>
      </c>
      <c r="Q656" s="194">
        <v>0</v>
      </c>
      <c r="R656" s="194">
        <v>0</v>
      </c>
    </row>
    <row r="657" spans="1:18" s="208" customFormat="1" ht="14.25">
      <c r="A657" s="261"/>
      <c r="B657" s="262"/>
      <c r="C657" s="206" t="s">
        <v>187</v>
      </c>
      <c r="D657" s="256"/>
      <c r="E657" s="256"/>
      <c r="F657" s="194">
        <f t="shared" si="191"/>
        <v>0</v>
      </c>
      <c r="G657" s="194">
        <v>0</v>
      </c>
      <c r="H657" s="194">
        <v>0</v>
      </c>
      <c r="I657" s="194">
        <v>0</v>
      </c>
      <c r="J657" s="194">
        <v>0</v>
      </c>
      <c r="K657" s="194">
        <v>0</v>
      </c>
      <c r="L657" s="194">
        <v>0</v>
      </c>
      <c r="M657" s="194">
        <v>0</v>
      </c>
      <c r="N657" s="194">
        <v>0</v>
      </c>
      <c r="O657" s="194">
        <v>0</v>
      </c>
      <c r="P657" s="194">
        <v>0</v>
      </c>
      <c r="Q657" s="194">
        <v>0</v>
      </c>
      <c r="R657" s="194">
        <v>0</v>
      </c>
    </row>
    <row r="658" spans="1:18" s="208" customFormat="1" ht="14.25">
      <c r="A658" s="261" t="s">
        <v>23</v>
      </c>
      <c r="B658" s="262" t="s">
        <v>281</v>
      </c>
      <c r="C658" s="206" t="s">
        <v>475</v>
      </c>
      <c r="D658" s="256" t="s">
        <v>84</v>
      </c>
      <c r="E658" s="256" t="s">
        <v>81</v>
      </c>
      <c r="F658" s="194">
        <f>SUM(G658:R658)</f>
        <v>108092.92168</v>
      </c>
      <c r="G658" s="194">
        <f aca="true" t="shared" si="193" ref="G658:R658">SUM(G659:G662)</f>
        <v>8607.10502</v>
      </c>
      <c r="H658" s="194">
        <f t="shared" si="193"/>
        <v>14487.84154</v>
      </c>
      <c r="I658" s="194">
        <f t="shared" si="193"/>
        <v>18082.03152</v>
      </c>
      <c r="J658" s="194">
        <f t="shared" si="193"/>
        <v>22071.8828</v>
      </c>
      <c r="K658" s="194">
        <f t="shared" si="193"/>
        <v>21601.4524</v>
      </c>
      <c r="L658" s="194">
        <f t="shared" si="193"/>
        <v>23242.6084</v>
      </c>
      <c r="M658" s="194">
        <f t="shared" si="193"/>
        <v>0</v>
      </c>
      <c r="N658" s="194">
        <f t="shared" si="193"/>
        <v>0</v>
      </c>
      <c r="O658" s="194">
        <f t="shared" si="193"/>
        <v>0</v>
      </c>
      <c r="P658" s="194">
        <f t="shared" si="193"/>
        <v>0</v>
      </c>
      <c r="Q658" s="194">
        <f t="shared" si="193"/>
        <v>0</v>
      </c>
      <c r="R658" s="194">
        <f t="shared" si="193"/>
        <v>0</v>
      </c>
    </row>
    <row r="659" spans="1:18" s="208" customFormat="1" ht="14.25">
      <c r="A659" s="261"/>
      <c r="B659" s="262"/>
      <c r="C659" s="206" t="s">
        <v>6</v>
      </c>
      <c r="D659" s="256"/>
      <c r="E659" s="256"/>
      <c r="F659" s="194">
        <f>SUM(G659:R659)</f>
        <v>0</v>
      </c>
      <c r="G659" s="194">
        <v>0</v>
      </c>
      <c r="H659" s="194">
        <v>0</v>
      </c>
      <c r="I659" s="194">
        <v>0</v>
      </c>
      <c r="J659" s="194">
        <v>0</v>
      </c>
      <c r="K659" s="194">
        <v>0</v>
      </c>
      <c r="L659" s="194">
        <v>0</v>
      </c>
      <c r="M659" s="194">
        <v>0</v>
      </c>
      <c r="N659" s="194">
        <v>0</v>
      </c>
      <c r="O659" s="194">
        <v>0</v>
      </c>
      <c r="P659" s="194">
        <v>0</v>
      </c>
      <c r="Q659" s="194">
        <v>0</v>
      </c>
      <c r="R659" s="194">
        <v>0</v>
      </c>
    </row>
    <row r="660" spans="1:18" s="208" customFormat="1" ht="14.25">
      <c r="A660" s="261"/>
      <c r="B660" s="262"/>
      <c r="C660" s="206" t="s">
        <v>7</v>
      </c>
      <c r="D660" s="256"/>
      <c r="E660" s="256"/>
      <c r="F660" s="194">
        <f>SUM(G660:R660)</f>
        <v>97829.69652</v>
      </c>
      <c r="G660" s="194">
        <v>7388.04502</v>
      </c>
      <c r="H660" s="194">
        <v>13170.76503</v>
      </c>
      <c r="I660" s="194">
        <v>16438.21047</v>
      </c>
      <c r="J660" s="194">
        <v>20065.348</v>
      </c>
      <c r="K660" s="194">
        <v>19637.684</v>
      </c>
      <c r="L660" s="194">
        <v>21129.644</v>
      </c>
      <c r="M660" s="194">
        <v>0</v>
      </c>
      <c r="N660" s="194">
        <v>0</v>
      </c>
      <c r="O660" s="194">
        <v>0</v>
      </c>
      <c r="P660" s="194">
        <v>0</v>
      </c>
      <c r="Q660" s="194">
        <v>0</v>
      </c>
      <c r="R660" s="194">
        <v>0</v>
      </c>
    </row>
    <row r="661" spans="1:18" s="208" customFormat="1" ht="14.25">
      <c r="A661" s="261"/>
      <c r="B661" s="262"/>
      <c r="C661" s="206" t="s">
        <v>8</v>
      </c>
      <c r="D661" s="256"/>
      <c r="E661" s="256"/>
      <c r="F661" s="194">
        <f>SUM(G661:R661)</f>
        <v>10263.22516</v>
      </c>
      <c r="G661" s="194">
        <v>1219.06</v>
      </c>
      <c r="H661" s="194">
        <v>1317.07651</v>
      </c>
      <c r="I661" s="194">
        <f>I660*0.1</f>
        <v>1643.82105</v>
      </c>
      <c r="J661" s="194">
        <f>J660*0.1</f>
        <v>2006.5348</v>
      </c>
      <c r="K661" s="194">
        <f>K660*0.1</f>
        <v>1963.7684</v>
      </c>
      <c r="L661" s="194">
        <f>L660*0.1</f>
        <v>2112.9644</v>
      </c>
      <c r="M661" s="194">
        <v>0</v>
      </c>
      <c r="N661" s="194">
        <v>0</v>
      </c>
      <c r="O661" s="194">
        <v>0</v>
      </c>
      <c r="P661" s="194">
        <v>0</v>
      </c>
      <c r="Q661" s="194">
        <v>0</v>
      </c>
      <c r="R661" s="194">
        <v>0</v>
      </c>
    </row>
    <row r="662" spans="1:18" s="208" customFormat="1" ht="14.25">
      <c r="A662" s="261"/>
      <c r="B662" s="262"/>
      <c r="C662" s="206" t="s">
        <v>187</v>
      </c>
      <c r="D662" s="256"/>
      <c r="E662" s="256"/>
      <c r="F662" s="194">
        <f>SUM(G662:R662)</f>
        <v>0</v>
      </c>
      <c r="G662" s="194">
        <v>0</v>
      </c>
      <c r="H662" s="194">
        <v>0</v>
      </c>
      <c r="I662" s="194">
        <v>0</v>
      </c>
      <c r="J662" s="194">
        <v>0</v>
      </c>
      <c r="K662" s="194">
        <v>0</v>
      </c>
      <c r="L662" s="194">
        <v>0</v>
      </c>
      <c r="M662" s="194">
        <v>0</v>
      </c>
      <c r="N662" s="194">
        <v>0</v>
      </c>
      <c r="O662" s="194">
        <v>0</v>
      </c>
      <c r="P662" s="194">
        <v>0</v>
      </c>
      <c r="Q662" s="194">
        <v>0</v>
      </c>
      <c r="R662" s="194">
        <v>0</v>
      </c>
    </row>
    <row r="663" spans="1:18" s="207" customFormat="1" ht="15">
      <c r="A663" s="261" t="s">
        <v>63</v>
      </c>
      <c r="B663" s="262" t="s">
        <v>465</v>
      </c>
      <c r="C663" s="206" t="s">
        <v>475</v>
      </c>
      <c r="D663" s="256"/>
      <c r="E663" s="256"/>
      <c r="F663" s="194">
        <f t="shared" si="191"/>
        <v>265000</v>
      </c>
      <c r="G663" s="194">
        <f>SUM(G664:G667)</f>
        <v>265000</v>
      </c>
      <c r="H663" s="194">
        <f aca="true" t="shared" si="194" ref="H663:R663">SUM(H664:H667)</f>
        <v>0</v>
      </c>
      <c r="I663" s="194">
        <f t="shared" si="194"/>
        <v>0</v>
      </c>
      <c r="J663" s="194">
        <f t="shared" si="194"/>
        <v>0</v>
      </c>
      <c r="K663" s="194">
        <f t="shared" si="194"/>
        <v>0</v>
      </c>
      <c r="L663" s="194">
        <f t="shared" si="194"/>
        <v>0</v>
      </c>
      <c r="M663" s="194">
        <f t="shared" si="194"/>
        <v>0</v>
      </c>
      <c r="N663" s="194">
        <f t="shared" si="194"/>
        <v>0</v>
      </c>
      <c r="O663" s="194">
        <f t="shared" si="194"/>
        <v>0</v>
      </c>
      <c r="P663" s="194">
        <f t="shared" si="194"/>
        <v>0</v>
      </c>
      <c r="Q663" s="194">
        <f t="shared" si="194"/>
        <v>0</v>
      </c>
      <c r="R663" s="194">
        <f t="shared" si="194"/>
        <v>0</v>
      </c>
    </row>
    <row r="664" spans="1:18" s="210" customFormat="1" ht="15">
      <c r="A664" s="261"/>
      <c r="B664" s="262"/>
      <c r="C664" s="206" t="s">
        <v>6</v>
      </c>
      <c r="D664" s="256"/>
      <c r="E664" s="256"/>
      <c r="F664" s="194">
        <f t="shared" si="191"/>
        <v>0</v>
      </c>
      <c r="G664" s="194">
        <f>G669</f>
        <v>0</v>
      </c>
      <c r="H664" s="194">
        <f aca="true" t="shared" si="195" ref="H664:R664">H669</f>
        <v>0</v>
      </c>
      <c r="I664" s="194">
        <f t="shared" si="195"/>
        <v>0</v>
      </c>
      <c r="J664" s="194">
        <f t="shared" si="195"/>
        <v>0</v>
      </c>
      <c r="K664" s="194">
        <f t="shared" si="195"/>
        <v>0</v>
      </c>
      <c r="L664" s="194">
        <f t="shared" si="195"/>
        <v>0</v>
      </c>
      <c r="M664" s="194">
        <f t="shared" si="195"/>
        <v>0</v>
      </c>
      <c r="N664" s="194">
        <f t="shared" si="195"/>
        <v>0</v>
      </c>
      <c r="O664" s="194">
        <f t="shared" si="195"/>
        <v>0</v>
      </c>
      <c r="P664" s="194">
        <f t="shared" si="195"/>
        <v>0</v>
      </c>
      <c r="Q664" s="194">
        <f t="shared" si="195"/>
        <v>0</v>
      </c>
      <c r="R664" s="194">
        <f t="shared" si="195"/>
        <v>0</v>
      </c>
    </row>
    <row r="665" spans="1:18" s="210" customFormat="1" ht="15">
      <c r="A665" s="261"/>
      <c r="B665" s="262"/>
      <c r="C665" s="206" t="s">
        <v>7</v>
      </c>
      <c r="D665" s="256"/>
      <c r="E665" s="256"/>
      <c r="F665" s="194">
        <f t="shared" si="191"/>
        <v>265000</v>
      </c>
      <c r="G665" s="194">
        <f aca="true" t="shared" si="196" ref="G665:R667">G670</f>
        <v>265000</v>
      </c>
      <c r="H665" s="194">
        <f t="shared" si="196"/>
        <v>0</v>
      </c>
      <c r="I665" s="194">
        <f t="shared" si="196"/>
        <v>0</v>
      </c>
      <c r="J665" s="194">
        <f t="shared" si="196"/>
        <v>0</v>
      </c>
      <c r="K665" s="194">
        <f t="shared" si="196"/>
        <v>0</v>
      </c>
      <c r="L665" s="194">
        <f t="shared" si="196"/>
        <v>0</v>
      </c>
      <c r="M665" s="194">
        <f t="shared" si="196"/>
        <v>0</v>
      </c>
      <c r="N665" s="194">
        <f t="shared" si="196"/>
        <v>0</v>
      </c>
      <c r="O665" s="194">
        <f t="shared" si="196"/>
        <v>0</v>
      </c>
      <c r="P665" s="194">
        <f t="shared" si="196"/>
        <v>0</v>
      </c>
      <c r="Q665" s="194">
        <f t="shared" si="196"/>
        <v>0</v>
      </c>
      <c r="R665" s="194">
        <f t="shared" si="196"/>
        <v>0</v>
      </c>
    </row>
    <row r="666" spans="1:18" s="210" customFormat="1" ht="15">
      <c r="A666" s="261"/>
      <c r="B666" s="262"/>
      <c r="C666" s="206" t="s">
        <v>8</v>
      </c>
      <c r="D666" s="256"/>
      <c r="E666" s="256"/>
      <c r="F666" s="194">
        <f t="shared" si="191"/>
        <v>0</v>
      </c>
      <c r="G666" s="194">
        <f t="shared" si="196"/>
        <v>0</v>
      </c>
      <c r="H666" s="194">
        <f t="shared" si="196"/>
        <v>0</v>
      </c>
      <c r="I666" s="194">
        <f t="shared" si="196"/>
        <v>0</v>
      </c>
      <c r="J666" s="194">
        <f t="shared" si="196"/>
        <v>0</v>
      </c>
      <c r="K666" s="194">
        <f t="shared" si="196"/>
        <v>0</v>
      </c>
      <c r="L666" s="194">
        <f t="shared" si="196"/>
        <v>0</v>
      </c>
      <c r="M666" s="194">
        <f t="shared" si="196"/>
        <v>0</v>
      </c>
      <c r="N666" s="194">
        <f t="shared" si="196"/>
        <v>0</v>
      </c>
      <c r="O666" s="194">
        <f t="shared" si="196"/>
        <v>0</v>
      </c>
      <c r="P666" s="194">
        <f t="shared" si="196"/>
        <v>0</v>
      </c>
      <c r="Q666" s="194">
        <f t="shared" si="196"/>
        <v>0</v>
      </c>
      <c r="R666" s="194">
        <f t="shared" si="196"/>
        <v>0</v>
      </c>
    </row>
    <row r="667" spans="1:18" s="210" customFormat="1" ht="15">
      <c r="A667" s="261"/>
      <c r="B667" s="262"/>
      <c r="C667" s="206" t="s">
        <v>187</v>
      </c>
      <c r="D667" s="256"/>
      <c r="E667" s="256"/>
      <c r="F667" s="194">
        <f t="shared" si="191"/>
        <v>0</v>
      </c>
      <c r="G667" s="194">
        <f t="shared" si="196"/>
        <v>0</v>
      </c>
      <c r="H667" s="194">
        <f t="shared" si="196"/>
        <v>0</v>
      </c>
      <c r="I667" s="194">
        <f t="shared" si="196"/>
        <v>0</v>
      </c>
      <c r="J667" s="194">
        <f t="shared" si="196"/>
        <v>0</v>
      </c>
      <c r="K667" s="194">
        <f t="shared" si="196"/>
        <v>0</v>
      </c>
      <c r="L667" s="194">
        <f t="shared" si="196"/>
        <v>0</v>
      </c>
      <c r="M667" s="194">
        <f t="shared" si="196"/>
        <v>0</v>
      </c>
      <c r="N667" s="194">
        <f t="shared" si="196"/>
        <v>0</v>
      </c>
      <c r="O667" s="194">
        <f t="shared" si="196"/>
        <v>0</v>
      </c>
      <c r="P667" s="194">
        <f t="shared" si="196"/>
        <v>0</v>
      </c>
      <c r="Q667" s="194">
        <f t="shared" si="196"/>
        <v>0</v>
      </c>
      <c r="R667" s="194">
        <f t="shared" si="196"/>
        <v>0</v>
      </c>
    </row>
    <row r="668" spans="1:18" s="210" customFormat="1" ht="15">
      <c r="A668" s="278" t="s">
        <v>67</v>
      </c>
      <c r="B668" s="258" t="s">
        <v>184</v>
      </c>
      <c r="C668" s="206" t="s">
        <v>475</v>
      </c>
      <c r="D668" s="256" t="s">
        <v>152</v>
      </c>
      <c r="E668" s="256" t="s">
        <v>81</v>
      </c>
      <c r="F668" s="194">
        <f t="shared" si="191"/>
        <v>265000</v>
      </c>
      <c r="G668" s="194">
        <f aca="true" t="shared" si="197" ref="G668:R668">SUM(G669:G672)</f>
        <v>265000</v>
      </c>
      <c r="H668" s="194">
        <f t="shared" si="197"/>
        <v>0</v>
      </c>
      <c r="I668" s="194">
        <f t="shared" si="197"/>
        <v>0</v>
      </c>
      <c r="J668" s="194">
        <f t="shared" si="197"/>
        <v>0</v>
      </c>
      <c r="K668" s="194">
        <f t="shared" si="197"/>
        <v>0</v>
      </c>
      <c r="L668" s="194">
        <f t="shared" si="197"/>
        <v>0</v>
      </c>
      <c r="M668" s="194">
        <f t="shared" si="197"/>
        <v>0</v>
      </c>
      <c r="N668" s="194">
        <f t="shared" si="197"/>
        <v>0</v>
      </c>
      <c r="O668" s="194">
        <f t="shared" si="197"/>
        <v>0</v>
      </c>
      <c r="P668" s="194">
        <f t="shared" si="197"/>
        <v>0</v>
      </c>
      <c r="Q668" s="194">
        <f t="shared" si="197"/>
        <v>0</v>
      </c>
      <c r="R668" s="194">
        <f t="shared" si="197"/>
        <v>0</v>
      </c>
    </row>
    <row r="669" spans="1:18" s="210" customFormat="1" ht="15">
      <c r="A669" s="278"/>
      <c r="B669" s="258"/>
      <c r="C669" s="209" t="s">
        <v>6</v>
      </c>
      <c r="D669" s="256"/>
      <c r="E669" s="256"/>
      <c r="F669" s="195">
        <f t="shared" si="191"/>
        <v>0</v>
      </c>
      <c r="G669" s="195">
        <v>0</v>
      </c>
      <c r="H669" s="195">
        <v>0</v>
      </c>
      <c r="I669" s="195">
        <v>0</v>
      </c>
      <c r="J669" s="195">
        <v>0</v>
      </c>
      <c r="K669" s="195">
        <v>0</v>
      </c>
      <c r="L669" s="195">
        <v>0</v>
      </c>
      <c r="M669" s="195">
        <v>0</v>
      </c>
      <c r="N669" s="195">
        <v>0</v>
      </c>
      <c r="O669" s="195">
        <v>0</v>
      </c>
      <c r="P669" s="195">
        <v>0</v>
      </c>
      <c r="Q669" s="195">
        <v>0</v>
      </c>
      <c r="R669" s="195">
        <v>0</v>
      </c>
    </row>
    <row r="670" spans="1:18" s="210" customFormat="1" ht="15">
      <c r="A670" s="278"/>
      <c r="B670" s="258"/>
      <c r="C670" s="209" t="s">
        <v>7</v>
      </c>
      <c r="D670" s="256"/>
      <c r="E670" s="256"/>
      <c r="F670" s="195">
        <f t="shared" si="191"/>
        <v>265000</v>
      </c>
      <c r="G670" s="195">
        <v>265000</v>
      </c>
      <c r="H670" s="195">
        <v>0</v>
      </c>
      <c r="I670" s="195">
        <v>0</v>
      </c>
      <c r="J670" s="195">
        <v>0</v>
      </c>
      <c r="K670" s="195">
        <v>0</v>
      </c>
      <c r="L670" s="195">
        <v>0</v>
      </c>
      <c r="M670" s="195">
        <v>0</v>
      </c>
      <c r="N670" s="195">
        <v>0</v>
      </c>
      <c r="O670" s="195">
        <v>0</v>
      </c>
      <c r="P670" s="195">
        <v>0</v>
      </c>
      <c r="Q670" s="195">
        <v>0</v>
      </c>
      <c r="R670" s="195">
        <v>0</v>
      </c>
    </row>
    <row r="671" spans="1:18" s="210" customFormat="1" ht="15">
      <c r="A671" s="278"/>
      <c r="B671" s="258"/>
      <c r="C671" s="209" t="s">
        <v>8</v>
      </c>
      <c r="D671" s="256"/>
      <c r="E671" s="256"/>
      <c r="F671" s="195">
        <f t="shared" si="191"/>
        <v>0</v>
      </c>
      <c r="G671" s="195">
        <v>0</v>
      </c>
      <c r="H671" s="195">
        <v>0</v>
      </c>
      <c r="I671" s="195">
        <v>0</v>
      </c>
      <c r="J671" s="195">
        <v>0</v>
      </c>
      <c r="K671" s="195">
        <v>0</v>
      </c>
      <c r="L671" s="195">
        <v>0</v>
      </c>
      <c r="M671" s="195">
        <v>0</v>
      </c>
      <c r="N671" s="195">
        <v>0</v>
      </c>
      <c r="O671" s="195">
        <v>0</v>
      </c>
      <c r="P671" s="195">
        <v>0</v>
      </c>
      <c r="Q671" s="195">
        <v>0</v>
      </c>
      <c r="R671" s="195">
        <v>0</v>
      </c>
    </row>
    <row r="672" spans="1:18" s="210" customFormat="1" ht="15">
      <c r="A672" s="278"/>
      <c r="B672" s="258"/>
      <c r="C672" s="209" t="s">
        <v>187</v>
      </c>
      <c r="D672" s="256"/>
      <c r="E672" s="256"/>
      <c r="F672" s="195">
        <f t="shared" si="191"/>
        <v>0</v>
      </c>
      <c r="G672" s="195">
        <v>0</v>
      </c>
      <c r="H672" s="195">
        <v>0</v>
      </c>
      <c r="I672" s="195">
        <v>0</v>
      </c>
      <c r="J672" s="195">
        <v>0</v>
      </c>
      <c r="K672" s="195">
        <v>0</v>
      </c>
      <c r="L672" s="195">
        <v>0</v>
      </c>
      <c r="M672" s="195">
        <v>0</v>
      </c>
      <c r="N672" s="195">
        <v>0</v>
      </c>
      <c r="O672" s="195">
        <v>0</v>
      </c>
      <c r="P672" s="195">
        <v>0</v>
      </c>
      <c r="Q672" s="195">
        <v>0</v>
      </c>
      <c r="R672" s="195">
        <v>0</v>
      </c>
    </row>
    <row r="673" spans="1:18" s="208" customFormat="1" ht="14.25">
      <c r="A673" s="262" t="s">
        <v>158</v>
      </c>
      <c r="B673" s="262"/>
      <c r="C673" s="206" t="s">
        <v>475</v>
      </c>
      <c r="D673" s="256" t="s">
        <v>84</v>
      </c>
      <c r="E673" s="256" t="s">
        <v>82</v>
      </c>
      <c r="F673" s="194">
        <f aca="true" t="shared" si="198" ref="F673:F680">SUM(G673:R673)</f>
        <v>7393447.60373</v>
      </c>
      <c r="G673" s="194">
        <f>SUM(G674:G677)</f>
        <v>892193.65228</v>
      </c>
      <c r="H673" s="194">
        <f aca="true" t="shared" si="199" ref="H673:R673">SUM(H674:H677)</f>
        <v>588270.8815</v>
      </c>
      <c r="I673" s="194">
        <f t="shared" si="199"/>
        <v>725428.45009</v>
      </c>
      <c r="J673" s="194">
        <f t="shared" si="199"/>
        <v>460765.7</v>
      </c>
      <c r="K673" s="194">
        <f t="shared" si="199"/>
        <v>460840.6</v>
      </c>
      <c r="L673" s="194">
        <f t="shared" si="199"/>
        <v>460765.7</v>
      </c>
      <c r="M673" s="194">
        <f t="shared" si="199"/>
        <v>531948.54757</v>
      </c>
      <c r="N673" s="194">
        <f t="shared" si="199"/>
        <v>569184.9459</v>
      </c>
      <c r="O673" s="194">
        <f t="shared" si="199"/>
        <v>609027.89211</v>
      </c>
      <c r="P673" s="194">
        <f t="shared" si="199"/>
        <v>651659.84456</v>
      </c>
      <c r="Q673" s="194">
        <f t="shared" si="199"/>
        <v>697276.03368</v>
      </c>
      <c r="R673" s="194">
        <f t="shared" si="199"/>
        <v>746085.35604</v>
      </c>
    </row>
    <row r="674" spans="1:18" s="208" customFormat="1" ht="14.25">
      <c r="A674" s="262"/>
      <c r="B674" s="262"/>
      <c r="C674" s="206" t="s">
        <v>6</v>
      </c>
      <c r="D674" s="256"/>
      <c r="E674" s="256"/>
      <c r="F674" s="194">
        <f t="shared" si="198"/>
        <v>0</v>
      </c>
      <c r="G674" s="194">
        <f aca="true" t="shared" si="200" ref="G674:R677">G679+G684+G699</f>
        <v>0</v>
      </c>
      <c r="H674" s="194">
        <f t="shared" si="200"/>
        <v>0</v>
      </c>
      <c r="I674" s="194">
        <f t="shared" si="200"/>
        <v>0</v>
      </c>
      <c r="J674" s="194">
        <f t="shared" si="200"/>
        <v>0</v>
      </c>
      <c r="K674" s="194">
        <f t="shared" si="200"/>
        <v>0</v>
      </c>
      <c r="L674" s="194">
        <f t="shared" si="200"/>
        <v>0</v>
      </c>
      <c r="M674" s="194">
        <f t="shared" si="200"/>
        <v>0</v>
      </c>
      <c r="N674" s="194">
        <f t="shared" si="200"/>
        <v>0</v>
      </c>
      <c r="O674" s="194">
        <f t="shared" si="200"/>
        <v>0</v>
      </c>
      <c r="P674" s="194">
        <f t="shared" si="200"/>
        <v>0</v>
      </c>
      <c r="Q674" s="194">
        <f t="shared" si="200"/>
        <v>0</v>
      </c>
      <c r="R674" s="194">
        <f t="shared" si="200"/>
        <v>0</v>
      </c>
    </row>
    <row r="675" spans="1:18" s="208" customFormat="1" ht="14.25">
      <c r="A675" s="262"/>
      <c r="B675" s="262"/>
      <c r="C675" s="206" t="s">
        <v>7</v>
      </c>
      <c r="D675" s="256"/>
      <c r="E675" s="256"/>
      <c r="F675" s="194">
        <f t="shared" si="198"/>
        <v>7393447.60373</v>
      </c>
      <c r="G675" s="194">
        <f t="shared" si="200"/>
        <v>892193.65228</v>
      </c>
      <c r="H675" s="194">
        <f t="shared" si="200"/>
        <v>588270.8815</v>
      </c>
      <c r="I675" s="194">
        <f t="shared" si="200"/>
        <v>725428.45009</v>
      </c>
      <c r="J675" s="194">
        <f t="shared" si="200"/>
        <v>460765.7</v>
      </c>
      <c r="K675" s="194">
        <f t="shared" si="200"/>
        <v>460840.6</v>
      </c>
      <c r="L675" s="194">
        <f t="shared" si="200"/>
        <v>460765.7</v>
      </c>
      <c r="M675" s="194">
        <f t="shared" si="200"/>
        <v>531948.54757</v>
      </c>
      <c r="N675" s="194">
        <f t="shared" si="200"/>
        <v>569184.9459</v>
      </c>
      <c r="O675" s="194">
        <f t="shared" si="200"/>
        <v>609027.89211</v>
      </c>
      <c r="P675" s="194">
        <f t="shared" si="200"/>
        <v>651659.84456</v>
      </c>
      <c r="Q675" s="194">
        <f t="shared" si="200"/>
        <v>697276.03368</v>
      </c>
      <c r="R675" s="194">
        <f t="shared" si="200"/>
        <v>746085.35604</v>
      </c>
    </row>
    <row r="676" spans="1:18" s="208" customFormat="1" ht="14.25">
      <c r="A676" s="262"/>
      <c r="B676" s="262"/>
      <c r="C676" s="206" t="s">
        <v>8</v>
      </c>
      <c r="D676" s="256"/>
      <c r="E676" s="256"/>
      <c r="F676" s="194">
        <f t="shared" si="198"/>
        <v>0</v>
      </c>
      <c r="G676" s="194">
        <f t="shared" si="200"/>
        <v>0</v>
      </c>
      <c r="H676" s="194">
        <f t="shared" si="200"/>
        <v>0</v>
      </c>
      <c r="I676" s="194">
        <f t="shared" si="200"/>
        <v>0</v>
      </c>
      <c r="J676" s="194">
        <f t="shared" si="200"/>
        <v>0</v>
      </c>
      <c r="K676" s="194">
        <f t="shared" si="200"/>
        <v>0</v>
      </c>
      <c r="L676" s="194">
        <f t="shared" si="200"/>
        <v>0</v>
      </c>
      <c r="M676" s="194">
        <f t="shared" si="200"/>
        <v>0</v>
      </c>
      <c r="N676" s="194">
        <f t="shared" si="200"/>
        <v>0</v>
      </c>
      <c r="O676" s="194">
        <f t="shared" si="200"/>
        <v>0</v>
      </c>
      <c r="P676" s="194">
        <f t="shared" si="200"/>
        <v>0</v>
      </c>
      <c r="Q676" s="194">
        <f t="shared" si="200"/>
        <v>0</v>
      </c>
      <c r="R676" s="194">
        <f t="shared" si="200"/>
        <v>0</v>
      </c>
    </row>
    <row r="677" spans="1:18" s="208" customFormat="1" ht="14.25">
      <c r="A677" s="262"/>
      <c r="B677" s="262"/>
      <c r="C677" s="206" t="s">
        <v>187</v>
      </c>
      <c r="D677" s="256"/>
      <c r="E677" s="256"/>
      <c r="F677" s="194">
        <f t="shared" si="198"/>
        <v>0</v>
      </c>
      <c r="G677" s="194">
        <f t="shared" si="200"/>
        <v>0</v>
      </c>
      <c r="H677" s="194">
        <f t="shared" si="200"/>
        <v>0</v>
      </c>
      <c r="I677" s="194">
        <f t="shared" si="200"/>
        <v>0</v>
      </c>
      <c r="J677" s="194">
        <f t="shared" si="200"/>
        <v>0</v>
      </c>
      <c r="K677" s="194">
        <f t="shared" si="200"/>
        <v>0</v>
      </c>
      <c r="L677" s="194">
        <f t="shared" si="200"/>
        <v>0</v>
      </c>
      <c r="M677" s="194">
        <f t="shared" si="200"/>
        <v>0</v>
      </c>
      <c r="N677" s="194">
        <f t="shared" si="200"/>
        <v>0</v>
      </c>
      <c r="O677" s="194">
        <f t="shared" si="200"/>
        <v>0</v>
      </c>
      <c r="P677" s="194">
        <f t="shared" si="200"/>
        <v>0</v>
      </c>
      <c r="Q677" s="194">
        <f t="shared" si="200"/>
        <v>0</v>
      </c>
      <c r="R677" s="194">
        <f t="shared" si="200"/>
        <v>0</v>
      </c>
    </row>
    <row r="678" spans="1:18" s="208" customFormat="1" ht="14.25">
      <c r="A678" s="279" t="s">
        <v>10</v>
      </c>
      <c r="B678" s="262" t="s">
        <v>161</v>
      </c>
      <c r="C678" s="206" t="s">
        <v>475</v>
      </c>
      <c r="D678" s="256"/>
      <c r="E678" s="256"/>
      <c r="F678" s="194">
        <f t="shared" si="198"/>
        <v>7020748.82589</v>
      </c>
      <c r="G678" s="194">
        <f aca="true" t="shared" si="201" ref="G678:R678">SUM(G679:G682)</f>
        <v>562410.21025</v>
      </c>
      <c r="H678" s="194">
        <f t="shared" si="201"/>
        <v>573663.62007</v>
      </c>
      <c r="I678" s="194">
        <f t="shared" si="201"/>
        <v>720572.47571</v>
      </c>
      <c r="J678" s="194">
        <f t="shared" si="201"/>
        <v>452973.3</v>
      </c>
      <c r="K678" s="194">
        <f t="shared" si="201"/>
        <v>452973.3</v>
      </c>
      <c r="L678" s="194">
        <f t="shared" si="201"/>
        <v>452973.3</v>
      </c>
      <c r="M678" s="194">
        <f t="shared" si="201"/>
        <v>531948.54757</v>
      </c>
      <c r="N678" s="194">
        <f t="shared" si="201"/>
        <v>569184.9459</v>
      </c>
      <c r="O678" s="194">
        <f t="shared" si="201"/>
        <v>609027.89211</v>
      </c>
      <c r="P678" s="194">
        <f t="shared" si="201"/>
        <v>651659.84456</v>
      </c>
      <c r="Q678" s="194">
        <f t="shared" si="201"/>
        <v>697276.03368</v>
      </c>
      <c r="R678" s="194">
        <f t="shared" si="201"/>
        <v>746085.35604</v>
      </c>
    </row>
    <row r="679" spans="1:18" s="208" customFormat="1" ht="14.25">
      <c r="A679" s="279"/>
      <c r="B679" s="262"/>
      <c r="C679" s="206" t="s">
        <v>6</v>
      </c>
      <c r="D679" s="256"/>
      <c r="E679" s="256"/>
      <c r="F679" s="194">
        <f t="shared" si="198"/>
        <v>0</v>
      </c>
      <c r="G679" s="194">
        <v>0</v>
      </c>
      <c r="H679" s="194">
        <v>0</v>
      </c>
      <c r="I679" s="194">
        <v>0</v>
      </c>
      <c r="J679" s="194">
        <v>0</v>
      </c>
      <c r="K679" s="194">
        <v>0</v>
      </c>
      <c r="L679" s="194">
        <v>0</v>
      </c>
      <c r="M679" s="194">
        <v>0</v>
      </c>
      <c r="N679" s="194">
        <v>0</v>
      </c>
      <c r="O679" s="194">
        <v>0</v>
      </c>
      <c r="P679" s="194">
        <v>0</v>
      </c>
      <c r="Q679" s="194">
        <v>0</v>
      </c>
      <c r="R679" s="194">
        <v>0</v>
      </c>
    </row>
    <row r="680" spans="1:18" s="208" customFormat="1" ht="14.25">
      <c r="A680" s="279"/>
      <c r="B680" s="262"/>
      <c r="C680" s="206" t="s">
        <v>7</v>
      </c>
      <c r="D680" s="256"/>
      <c r="E680" s="256"/>
      <c r="F680" s="194">
        <f t="shared" si="198"/>
        <v>7020748.82589</v>
      </c>
      <c r="G680" s="194">
        <v>562410.21025</v>
      </c>
      <c r="H680" s="194">
        <v>573663.62007</v>
      </c>
      <c r="I680" s="194">
        <v>720572.47571</v>
      </c>
      <c r="J680" s="194">
        <v>452973.3</v>
      </c>
      <c r="K680" s="194">
        <v>452973.3</v>
      </c>
      <c r="L680" s="194">
        <v>452973.3</v>
      </c>
      <c r="M680" s="194">
        <v>531948.54757</v>
      </c>
      <c r="N680" s="194">
        <v>569184.9459</v>
      </c>
      <c r="O680" s="194">
        <v>609027.89211</v>
      </c>
      <c r="P680" s="194">
        <v>651659.84456</v>
      </c>
      <c r="Q680" s="194">
        <v>697276.03368</v>
      </c>
      <c r="R680" s="194">
        <v>746085.35604</v>
      </c>
    </row>
    <row r="681" spans="1:18" s="208" customFormat="1" ht="14.25">
      <c r="A681" s="279"/>
      <c r="B681" s="262"/>
      <c r="C681" s="206" t="s">
        <v>8</v>
      </c>
      <c r="D681" s="256"/>
      <c r="E681" s="256"/>
      <c r="F681" s="194">
        <f aca="true" t="shared" si="202" ref="F681:F702">SUM(G681:R681)</f>
        <v>0</v>
      </c>
      <c r="G681" s="194">
        <v>0</v>
      </c>
      <c r="H681" s="194">
        <v>0</v>
      </c>
      <c r="I681" s="194">
        <v>0</v>
      </c>
      <c r="J681" s="194">
        <v>0</v>
      </c>
      <c r="K681" s="194">
        <v>0</v>
      </c>
      <c r="L681" s="194">
        <v>0</v>
      </c>
      <c r="M681" s="194">
        <v>0</v>
      </c>
      <c r="N681" s="194">
        <v>0</v>
      </c>
      <c r="O681" s="194">
        <v>0</v>
      </c>
      <c r="P681" s="194">
        <v>0</v>
      </c>
      <c r="Q681" s="194">
        <v>0</v>
      </c>
      <c r="R681" s="194">
        <v>0</v>
      </c>
    </row>
    <row r="682" spans="1:18" s="208" customFormat="1" ht="14.25">
      <c r="A682" s="279"/>
      <c r="B682" s="262"/>
      <c r="C682" s="206" t="s">
        <v>187</v>
      </c>
      <c r="D682" s="256"/>
      <c r="E682" s="256"/>
      <c r="F682" s="194">
        <f t="shared" si="202"/>
        <v>0</v>
      </c>
      <c r="G682" s="194">
        <v>0</v>
      </c>
      <c r="H682" s="194">
        <v>0</v>
      </c>
      <c r="I682" s="194">
        <v>0</v>
      </c>
      <c r="J682" s="194">
        <v>0</v>
      </c>
      <c r="K682" s="194">
        <v>0</v>
      </c>
      <c r="L682" s="194">
        <v>0</v>
      </c>
      <c r="M682" s="194">
        <v>0</v>
      </c>
      <c r="N682" s="194">
        <v>0</v>
      </c>
      <c r="O682" s="194">
        <v>0</v>
      </c>
      <c r="P682" s="194">
        <v>0</v>
      </c>
      <c r="Q682" s="194">
        <v>0</v>
      </c>
      <c r="R682" s="194">
        <v>0</v>
      </c>
    </row>
    <row r="683" spans="1:18" s="207" customFormat="1" ht="15">
      <c r="A683" s="279" t="s">
        <v>23</v>
      </c>
      <c r="B683" s="262" t="s">
        <v>466</v>
      </c>
      <c r="C683" s="206" t="s">
        <v>475</v>
      </c>
      <c r="D683" s="256"/>
      <c r="E683" s="256"/>
      <c r="F683" s="194">
        <f t="shared" si="202"/>
        <v>344390.70346</v>
      </c>
      <c r="G683" s="194">
        <f>SUM(G684:G687)</f>
        <v>329783.44203</v>
      </c>
      <c r="H683" s="194">
        <f aca="true" t="shared" si="203" ref="H683:R683">SUM(H684:H687)</f>
        <v>14607.26143</v>
      </c>
      <c r="I683" s="194">
        <f t="shared" si="203"/>
        <v>0</v>
      </c>
      <c r="J683" s="194">
        <f t="shared" si="203"/>
        <v>0</v>
      </c>
      <c r="K683" s="194">
        <f t="shared" si="203"/>
        <v>0</v>
      </c>
      <c r="L683" s="194">
        <f t="shared" si="203"/>
        <v>0</v>
      </c>
      <c r="M683" s="194">
        <f t="shared" si="203"/>
        <v>0</v>
      </c>
      <c r="N683" s="194">
        <f t="shared" si="203"/>
        <v>0</v>
      </c>
      <c r="O683" s="194">
        <f t="shared" si="203"/>
        <v>0</v>
      </c>
      <c r="P683" s="194">
        <f t="shared" si="203"/>
        <v>0</v>
      </c>
      <c r="Q683" s="194">
        <f t="shared" si="203"/>
        <v>0</v>
      </c>
      <c r="R683" s="194">
        <f t="shared" si="203"/>
        <v>0</v>
      </c>
    </row>
    <row r="684" spans="1:18" s="210" customFormat="1" ht="15">
      <c r="A684" s="279"/>
      <c r="B684" s="262"/>
      <c r="C684" s="206" t="s">
        <v>6</v>
      </c>
      <c r="D684" s="256"/>
      <c r="E684" s="256"/>
      <c r="F684" s="194">
        <f t="shared" si="202"/>
        <v>0</v>
      </c>
      <c r="G684" s="194">
        <f>G689+G694</f>
        <v>0</v>
      </c>
      <c r="H684" s="194">
        <f aca="true" t="shared" si="204" ref="H684:R684">H689+H694</f>
        <v>0</v>
      </c>
      <c r="I684" s="194">
        <f t="shared" si="204"/>
        <v>0</v>
      </c>
      <c r="J684" s="194">
        <f t="shared" si="204"/>
        <v>0</v>
      </c>
      <c r="K684" s="194">
        <f t="shared" si="204"/>
        <v>0</v>
      </c>
      <c r="L684" s="194">
        <f t="shared" si="204"/>
        <v>0</v>
      </c>
      <c r="M684" s="194">
        <f t="shared" si="204"/>
        <v>0</v>
      </c>
      <c r="N684" s="194">
        <f t="shared" si="204"/>
        <v>0</v>
      </c>
      <c r="O684" s="194">
        <f t="shared" si="204"/>
        <v>0</v>
      </c>
      <c r="P684" s="194">
        <f t="shared" si="204"/>
        <v>0</v>
      </c>
      <c r="Q684" s="194">
        <f t="shared" si="204"/>
        <v>0</v>
      </c>
      <c r="R684" s="194">
        <f t="shared" si="204"/>
        <v>0</v>
      </c>
    </row>
    <row r="685" spans="1:18" s="210" customFormat="1" ht="15">
      <c r="A685" s="279"/>
      <c r="B685" s="262"/>
      <c r="C685" s="206" t="s">
        <v>7</v>
      </c>
      <c r="D685" s="256"/>
      <c r="E685" s="256"/>
      <c r="F685" s="194">
        <f t="shared" si="202"/>
        <v>344390.70346</v>
      </c>
      <c r="G685" s="194">
        <f aca="true" t="shared" si="205" ref="G685:R687">G690+G695</f>
        <v>329783.44203</v>
      </c>
      <c r="H685" s="194">
        <f t="shared" si="205"/>
        <v>14607.26143</v>
      </c>
      <c r="I685" s="194">
        <f t="shared" si="205"/>
        <v>0</v>
      </c>
      <c r="J685" s="194">
        <f t="shared" si="205"/>
        <v>0</v>
      </c>
      <c r="K685" s="194">
        <f t="shared" si="205"/>
        <v>0</v>
      </c>
      <c r="L685" s="194">
        <f t="shared" si="205"/>
        <v>0</v>
      </c>
      <c r="M685" s="194">
        <f t="shared" si="205"/>
        <v>0</v>
      </c>
      <c r="N685" s="194">
        <f t="shared" si="205"/>
        <v>0</v>
      </c>
      <c r="O685" s="194">
        <f t="shared" si="205"/>
        <v>0</v>
      </c>
      <c r="P685" s="194">
        <f t="shared" si="205"/>
        <v>0</v>
      </c>
      <c r="Q685" s="194">
        <f t="shared" si="205"/>
        <v>0</v>
      </c>
      <c r="R685" s="194">
        <f t="shared" si="205"/>
        <v>0</v>
      </c>
    </row>
    <row r="686" spans="1:18" s="210" customFormat="1" ht="15">
      <c r="A686" s="279"/>
      <c r="B686" s="262"/>
      <c r="C686" s="206" t="s">
        <v>8</v>
      </c>
      <c r="D686" s="256"/>
      <c r="E686" s="256"/>
      <c r="F686" s="194">
        <f t="shared" si="202"/>
        <v>0</v>
      </c>
      <c r="G686" s="194">
        <f t="shared" si="205"/>
        <v>0</v>
      </c>
      <c r="H686" s="194">
        <f t="shared" si="205"/>
        <v>0</v>
      </c>
      <c r="I686" s="194">
        <f t="shared" si="205"/>
        <v>0</v>
      </c>
      <c r="J686" s="194">
        <f t="shared" si="205"/>
        <v>0</v>
      </c>
      <c r="K686" s="194">
        <f t="shared" si="205"/>
        <v>0</v>
      </c>
      <c r="L686" s="194">
        <f t="shared" si="205"/>
        <v>0</v>
      </c>
      <c r="M686" s="194">
        <f t="shared" si="205"/>
        <v>0</v>
      </c>
      <c r="N686" s="194">
        <f t="shared" si="205"/>
        <v>0</v>
      </c>
      <c r="O686" s="194">
        <f t="shared" si="205"/>
        <v>0</v>
      </c>
      <c r="P686" s="194">
        <f t="shared" si="205"/>
        <v>0</v>
      </c>
      <c r="Q686" s="194">
        <f t="shared" si="205"/>
        <v>0</v>
      </c>
      <c r="R686" s="194">
        <f t="shared" si="205"/>
        <v>0</v>
      </c>
    </row>
    <row r="687" spans="1:18" s="210" customFormat="1" ht="15">
      <c r="A687" s="279"/>
      <c r="B687" s="262"/>
      <c r="C687" s="206" t="s">
        <v>187</v>
      </c>
      <c r="D687" s="256"/>
      <c r="E687" s="256"/>
      <c r="F687" s="194">
        <f t="shared" si="202"/>
        <v>0</v>
      </c>
      <c r="G687" s="194">
        <f t="shared" si="205"/>
        <v>0</v>
      </c>
      <c r="H687" s="194">
        <f t="shared" si="205"/>
        <v>0</v>
      </c>
      <c r="I687" s="194">
        <f t="shared" si="205"/>
        <v>0</v>
      </c>
      <c r="J687" s="194">
        <f t="shared" si="205"/>
        <v>0</v>
      </c>
      <c r="K687" s="194">
        <f t="shared" si="205"/>
        <v>0</v>
      </c>
      <c r="L687" s="194">
        <f t="shared" si="205"/>
        <v>0</v>
      </c>
      <c r="M687" s="194">
        <f t="shared" si="205"/>
        <v>0</v>
      </c>
      <c r="N687" s="194">
        <f t="shared" si="205"/>
        <v>0</v>
      </c>
      <c r="O687" s="194">
        <f t="shared" si="205"/>
        <v>0</v>
      </c>
      <c r="P687" s="194">
        <f t="shared" si="205"/>
        <v>0</v>
      </c>
      <c r="Q687" s="194">
        <f t="shared" si="205"/>
        <v>0</v>
      </c>
      <c r="R687" s="194">
        <f t="shared" si="205"/>
        <v>0</v>
      </c>
    </row>
    <row r="688" spans="1:18" s="207" customFormat="1" ht="15">
      <c r="A688" s="278" t="s">
        <v>24</v>
      </c>
      <c r="B688" s="258" t="s">
        <v>189</v>
      </c>
      <c r="C688" s="206" t="s">
        <v>475</v>
      </c>
      <c r="D688" s="256"/>
      <c r="E688" s="256"/>
      <c r="F688" s="194">
        <f t="shared" si="202"/>
        <v>307257.1635</v>
      </c>
      <c r="G688" s="194">
        <f aca="true" t="shared" si="206" ref="G688:R688">SUM(G689:G692)</f>
        <v>307257.1635</v>
      </c>
      <c r="H688" s="194">
        <f t="shared" si="206"/>
        <v>0</v>
      </c>
      <c r="I688" s="194">
        <f t="shared" si="206"/>
        <v>0</v>
      </c>
      <c r="J688" s="194">
        <f t="shared" si="206"/>
        <v>0</v>
      </c>
      <c r="K688" s="194">
        <f t="shared" si="206"/>
        <v>0</v>
      </c>
      <c r="L688" s="194">
        <f t="shared" si="206"/>
        <v>0</v>
      </c>
      <c r="M688" s="194">
        <f t="shared" si="206"/>
        <v>0</v>
      </c>
      <c r="N688" s="194">
        <f t="shared" si="206"/>
        <v>0</v>
      </c>
      <c r="O688" s="194">
        <f t="shared" si="206"/>
        <v>0</v>
      </c>
      <c r="P688" s="194">
        <f t="shared" si="206"/>
        <v>0</v>
      </c>
      <c r="Q688" s="194">
        <f t="shared" si="206"/>
        <v>0</v>
      </c>
      <c r="R688" s="194">
        <f t="shared" si="206"/>
        <v>0</v>
      </c>
    </row>
    <row r="689" spans="1:18" s="210" customFormat="1" ht="15">
      <c r="A689" s="278"/>
      <c r="B689" s="258"/>
      <c r="C689" s="209" t="s">
        <v>6</v>
      </c>
      <c r="D689" s="256"/>
      <c r="E689" s="256"/>
      <c r="F689" s="195">
        <f t="shared" si="202"/>
        <v>0</v>
      </c>
      <c r="G689" s="195">
        <v>0</v>
      </c>
      <c r="H689" s="195">
        <v>0</v>
      </c>
      <c r="I689" s="195">
        <v>0</v>
      </c>
      <c r="J689" s="195">
        <v>0</v>
      </c>
      <c r="K689" s="195">
        <v>0</v>
      </c>
      <c r="L689" s="195">
        <v>0</v>
      </c>
      <c r="M689" s="195">
        <v>0</v>
      </c>
      <c r="N689" s="195">
        <v>0</v>
      </c>
      <c r="O689" s="195">
        <v>0</v>
      </c>
      <c r="P689" s="195">
        <v>0</v>
      </c>
      <c r="Q689" s="195">
        <v>0</v>
      </c>
      <c r="R689" s="195">
        <v>0</v>
      </c>
    </row>
    <row r="690" spans="1:18" s="210" customFormat="1" ht="15">
      <c r="A690" s="278"/>
      <c r="B690" s="258"/>
      <c r="C690" s="209" t="s">
        <v>7</v>
      </c>
      <c r="D690" s="256"/>
      <c r="E690" s="256"/>
      <c r="F690" s="195">
        <f t="shared" si="202"/>
        <v>307257.1635</v>
      </c>
      <c r="G690" s="195">
        <v>307257.1635</v>
      </c>
      <c r="H690" s="195">
        <v>0</v>
      </c>
      <c r="I690" s="195">
        <v>0</v>
      </c>
      <c r="J690" s="195">
        <v>0</v>
      </c>
      <c r="K690" s="195">
        <v>0</v>
      </c>
      <c r="L690" s="195">
        <v>0</v>
      </c>
      <c r="M690" s="195">
        <v>0</v>
      </c>
      <c r="N690" s="195">
        <v>0</v>
      </c>
      <c r="O690" s="195">
        <v>0</v>
      </c>
      <c r="P690" s="195">
        <v>0</v>
      </c>
      <c r="Q690" s="195">
        <v>0</v>
      </c>
      <c r="R690" s="195">
        <v>0</v>
      </c>
    </row>
    <row r="691" spans="1:18" s="210" customFormat="1" ht="15">
      <c r="A691" s="278"/>
      <c r="B691" s="258"/>
      <c r="C691" s="209" t="s">
        <v>8</v>
      </c>
      <c r="D691" s="256"/>
      <c r="E691" s="256"/>
      <c r="F691" s="195">
        <f t="shared" si="202"/>
        <v>0</v>
      </c>
      <c r="G691" s="195">
        <v>0</v>
      </c>
      <c r="H691" s="195">
        <v>0</v>
      </c>
      <c r="I691" s="195">
        <v>0</v>
      </c>
      <c r="J691" s="195">
        <v>0</v>
      </c>
      <c r="K691" s="195">
        <v>0</v>
      </c>
      <c r="L691" s="195">
        <v>0</v>
      </c>
      <c r="M691" s="195">
        <v>0</v>
      </c>
      <c r="N691" s="195">
        <v>0</v>
      </c>
      <c r="O691" s="195">
        <v>0</v>
      </c>
      <c r="P691" s="195">
        <v>0</v>
      </c>
      <c r="Q691" s="195">
        <v>0</v>
      </c>
      <c r="R691" s="195">
        <v>0</v>
      </c>
    </row>
    <row r="692" spans="1:18" s="210" customFormat="1" ht="15">
      <c r="A692" s="278"/>
      <c r="B692" s="258"/>
      <c r="C692" s="209" t="s">
        <v>187</v>
      </c>
      <c r="D692" s="256"/>
      <c r="E692" s="256"/>
      <c r="F692" s="195">
        <f t="shared" si="202"/>
        <v>0</v>
      </c>
      <c r="G692" s="195">
        <v>0</v>
      </c>
      <c r="H692" s="195">
        <v>0</v>
      </c>
      <c r="I692" s="195">
        <v>0</v>
      </c>
      <c r="J692" s="195">
        <v>0</v>
      </c>
      <c r="K692" s="195">
        <v>0</v>
      </c>
      <c r="L692" s="195">
        <v>0</v>
      </c>
      <c r="M692" s="195">
        <v>0</v>
      </c>
      <c r="N692" s="195">
        <v>0</v>
      </c>
      <c r="O692" s="195">
        <v>0</v>
      </c>
      <c r="P692" s="195">
        <v>0</v>
      </c>
      <c r="Q692" s="195">
        <v>0</v>
      </c>
      <c r="R692" s="195">
        <v>0</v>
      </c>
    </row>
    <row r="693" spans="1:18" s="210" customFormat="1" ht="15">
      <c r="A693" s="278" t="s">
        <v>25</v>
      </c>
      <c r="B693" s="258" t="s">
        <v>62</v>
      </c>
      <c r="C693" s="206" t="s">
        <v>475</v>
      </c>
      <c r="D693" s="256"/>
      <c r="E693" s="256"/>
      <c r="F693" s="194">
        <f t="shared" si="202"/>
        <v>37133.53996</v>
      </c>
      <c r="G693" s="194">
        <f aca="true" t="shared" si="207" ref="G693:R693">SUM(G694:G697)</f>
        <v>22526.27853</v>
      </c>
      <c r="H693" s="194">
        <f t="shared" si="207"/>
        <v>14607.26143</v>
      </c>
      <c r="I693" s="194">
        <f t="shared" si="207"/>
        <v>0</v>
      </c>
      <c r="J693" s="194">
        <f t="shared" si="207"/>
        <v>0</v>
      </c>
      <c r="K693" s="194">
        <f t="shared" si="207"/>
        <v>0</v>
      </c>
      <c r="L693" s="194">
        <f t="shared" si="207"/>
        <v>0</v>
      </c>
      <c r="M693" s="194">
        <f t="shared" si="207"/>
        <v>0</v>
      </c>
      <c r="N693" s="194">
        <f t="shared" si="207"/>
        <v>0</v>
      </c>
      <c r="O693" s="194">
        <f t="shared" si="207"/>
        <v>0</v>
      </c>
      <c r="P693" s="194">
        <f t="shared" si="207"/>
        <v>0</v>
      </c>
      <c r="Q693" s="194">
        <f t="shared" si="207"/>
        <v>0</v>
      </c>
      <c r="R693" s="194">
        <f t="shared" si="207"/>
        <v>0</v>
      </c>
    </row>
    <row r="694" spans="1:18" s="210" customFormat="1" ht="15">
      <c r="A694" s="278"/>
      <c r="B694" s="258"/>
      <c r="C694" s="209" t="s">
        <v>6</v>
      </c>
      <c r="D694" s="256"/>
      <c r="E694" s="256"/>
      <c r="F694" s="195">
        <f t="shared" si="202"/>
        <v>0</v>
      </c>
      <c r="G694" s="195">
        <v>0</v>
      </c>
      <c r="H694" s="195">
        <v>0</v>
      </c>
      <c r="I694" s="195">
        <v>0</v>
      </c>
      <c r="J694" s="195">
        <v>0</v>
      </c>
      <c r="K694" s="195">
        <v>0</v>
      </c>
      <c r="L694" s="195">
        <v>0</v>
      </c>
      <c r="M694" s="195">
        <v>0</v>
      </c>
      <c r="N694" s="195">
        <v>0</v>
      </c>
      <c r="O694" s="195">
        <v>0</v>
      </c>
      <c r="P694" s="195">
        <v>0</v>
      </c>
      <c r="Q694" s="195">
        <v>0</v>
      </c>
      <c r="R694" s="195">
        <v>0</v>
      </c>
    </row>
    <row r="695" spans="1:18" s="210" customFormat="1" ht="15">
      <c r="A695" s="278"/>
      <c r="B695" s="258"/>
      <c r="C695" s="209" t="s">
        <v>7</v>
      </c>
      <c r="D695" s="256"/>
      <c r="E695" s="256"/>
      <c r="F695" s="195">
        <f t="shared" si="202"/>
        <v>37133.53996</v>
      </c>
      <c r="G695" s="195">
        <v>22526.27853</v>
      </c>
      <c r="H695" s="195">
        <v>14607.26143</v>
      </c>
      <c r="I695" s="195">
        <v>0</v>
      </c>
      <c r="J695" s="195">
        <v>0</v>
      </c>
      <c r="K695" s="195">
        <v>0</v>
      </c>
      <c r="L695" s="195">
        <v>0</v>
      </c>
      <c r="M695" s="195">
        <v>0</v>
      </c>
      <c r="N695" s="195">
        <v>0</v>
      </c>
      <c r="O695" s="195">
        <v>0</v>
      </c>
      <c r="P695" s="195">
        <v>0</v>
      </c>
      <c r="Q695" s="195">
        <v>0</v>
      </c>
      <c r="R695" s="195">
        <v>0</v>
      </c>
    </row>
    <row r="696" spans="1:18" s="210" customFormat="1" ht="15">
      <c r="A696" s="278"/>
      <c r="B696" s="258"/>
      <c r="C696" s="209" t="s">
        <v>8</v>
      </c>
      <c r="D696" s="256"/>
      <c r="E696" s="256"/>
      <c r="F696" s="195">
        <f t="shared" si="202"/>
        <v>0</v>
      </c>
      <c r="G696" s="195">
        <v>0</v>
      </c>
      <c r="H696" s="195">
        <v>0</v>
      </c>
      <c r="I696" s="195">
        <v>0</v>
      </c>
      <c r="J696" s="195">
        <v>0</v>
      </c>
      <c r="K696" s="195">
        <v>0</v>
      </c>
      <c r="L696" s="195">
        <v>0</v>
      </c>
      <c r="M696" s="195">
        <v>0</v>
      </c>
      <c r="N696" s="195">
        <v>0</v>
      </c>
      <c r="O696" s="195">
        <v>0</v>
      </c>
      <c r="P696" s="195">
        <v>0</v>
      </c>
      <c r="Q696" s="195">
        <v>0</v>
      </c>
      <c r="R696" s="195">
        <v>0</v>
      </c>
    </row>
    <row r="697" spans="1:18" s="210" customFormat="1" ht="15">
      <c r="A697" s="278"/>
      <c r="B697" s="258"/>
      <c r="C697" s="209" t="s">
        <v>187</v>
      </c>
      <c r="D697" s="256"/>
      <c r="E697" s="256"/>
      <c r="F697" s="195">
        <f t="shared" si="202"/>
        <v>0</v>
      </c>
      <c r="G697" s="195">
        <v>0</v>
      </c>
      <c r="H697" s="195">
        <v>0</v>
      </c>
      <c r="I697" s="195">
        <v>0</v>
      </c>
      <c r="J697" s="195">
        <v>0</v>
      </c>
      <c r="K697" s="195">
        <v>0</v>
      </c>
      <c r="L697" s="195">
        <v>0</v>
      </c>
      <c r="M697" s="195">
        <v>0</v>
      </c>
      <c r="N697" s="195">
        <v>0</v>
      </c>
      <c r="O697" s="195">
        <v>0</v>
      </c>
      <c r="P697" s="195">
        <v>0</v>
      </c>
      <c r="Q697" s="195">
        <v>0</v>
      </c>
      <c r="R697" s="195">
        <v>0</v>
      </c>
    </row>
    <row r="698" spans="1:18" s="208" customFormat="1" ht="15" customHeight="1">
      <c r="A698" s="279" t="s">
        <v>63</v>
      </c>
      <c r="B698" s="262" t="s">
        <v>504</v>
      </c>
      <c r="C698" s="206" t="s">
        <v>475</v>
      </c>
      <c r="D698" s="256"/>
      <c r="E698" s="256"/>
      <c r="F698" s="194">
        <f t="shared" si="202"/>
        <v>28308.07438</v>
      </c>
      <c r="G698" s="194">
        <f aca="true" t="shared" si="208" ref="G698:R698">SUM(G699:G702)</f>
        <v>0</v>
      </c>
      <c r="H698" s="194">
        <f t="shared" si="208"/>
        <v>0</v>
      </c>
      <c r="I698" s="194">
        <f t="shared" si="208"/>
        <v>4855.97438</v>
      </c>
      <c r="J698" s="194">
        <f t="shared" si="208"/>
        <v>7792.4</v>
      </c>
      <c r="K698" s="194">
        <f t="shared" si="208"/>
        <v>7867.3</v>
      </c>
      <c r="L698" s="194">
        <f t="shared" si="208"/>
        <v>7792.4</v>
      </c>
      <c r="M698" s="194">
        <f t="shared" si="208"/>
        <v>0</v>
      </c>
      <c r="N698" s="194">
        <f t="shared" si="208"/>
        <v>0</v>
      </c>
      <c r="O698" s="194">
        <f t="shared" si="208"/>
        <v>0</v>
      </c>
      <c r="P698" s="194">
        <f t="shared" si="208"/>
        <v>0</v>
      </c>
      <c r="Q698" s="194">
        <f t="shared" si="208"/>
        <v>0</v>
      </c>
      <c r="R698" s="194">
        <f t="shared" si="208"/>
        <v>0</v>
      </c>
    </row>
    <row r="699" spans="1:18" s="208" customFormat="1" ht="14.25">
      <c r="A699" s="279"/>
      <c r="B699" s="262"/>
      <c r="C699" s="206" t="s">
        <v>6</v>
      </c>
      <c r="D699" s="256"/>
      <c r="E699" s="256"/>
      <c r="F699" s="194">
        <f t="shared" si="202"/>
        <v>0</v>
      </c>
      <c r="G699" s="194">
        <v>0</v>
      </c>
      <c r="H699" s="194">
        <v>0</v>
      </c>
      <c r="I699" s="194">
        <v>0</v>
      </c>
      <c r="J699" s="194">
        <v>0</v>
      </c>
      <c r="K699" s="194">
        <v>0</v>
      </c>
      <c r="L699" s="194">
        <v>0</v>
      </c>
      <c r="M699" s="194">
        <v>0</v>
      </c>
      <c r="N699" s="194">
        <v>0</v>
      </c>
      <c r="O699" s="194">
        <v>0</v>
      </c>
      <c r="P699" s="194">
        <v>0</v>
      </c>
      <c r="Q699" s="194">
        <v>0</v>
      </c>
      <c r="R699" s="194">
        <v>0</v>
      </c>
    </row>
    <row r="700" spans="1:18" s="208" customFormat="1" ht="14.25">
      <c r="A700" s="279"/>
      <c r="B700" s="262"/>
      <c r="C700" s="206" t="s">
        <v>7</v>
      </c>
      <c r="D700" s="256"/>
      <c r="E700" s="256"/>
      <c r="F700" s="194">
        <f t="shared" si="202"/>
        <v>28308.07438</v>
      </c>
      <c r="G700" s="194">
        <v>0</v>
      </c>
      <c r="H700" s="194">
        <v>0</v>
      </c>
      <c r="I700" s="194">
        <v>4855.97438</v>
      </c>
      <c r="J700" s="194">
        <v>7792.4</v>
      </c>
      <c r="K700" s="194">
        <v>7867.3</v>
      </c>
      <c r="L700" s="194">
        <v>7792.4</v>
      </c>
      <c r="M700" s="194">
        <v>0</v>
      </c>
      <c r="N700" s="194">
        <v>0</v>
      </c>
      <c r="O700" s="194">
        <v>0</v>
      </c>
      <c r="P700" s="194">
        <v>0</v>
      </c>
      <c r="Q700" s="194">
        <v>0</v>
      </c>
      <c r="R700" s="194">
        <v>0</v>
      </c>
    </row>
    <row r="701" spans="1:18" s="208" customFormat="1" ht="14.25">
      <c r="A701" s="279"/>
      <c r="B701" s="262"/>
      <c r="C701" s="206" t="s">
        <v>8</v>
      </c>
      <c r="D701" s="256"/>
      <c r="E701" s="256"/>
      <c r="F701" s="194">
        <f t="shared" si="202"/>
        <v>0</v>
      </c>
      <c r="G701" s="194">
        <v>0</v>
      </c>
      <c r="H701" s="194">
        <v>0</v>
      </c>
      <c r="I701" s="194">
        <v>0</v>
      </c>
      <c r="J701" s="194">
        <v>0</v>
      </c>
      <c r="K701" s="194">
        <v>0</v>
      </c>
      <c r="L701" s="194">
        <v>0</v>
      </c>
      <c r="M701" s="194">
        <v>0</v>
      </c>
      <c r="N701" s="194">
        <v>0</v>
      </c>
      <c r="O701" s="194">
        <v>0</v>
      </c>
      <c r="P701" s="194">
        <v>0</v>
      </c>
      <c r="Q701" s="194">
        <v>0</v>
      </c>
      <c r="R701" s="194">
        <v>0</v>
      </c>
    </row>
    <row r="702" spans="1:18" s="208" customFormat="1" ht="14.25">
      <c r="A702" s="279"/>
      <c r="B702" s="262"/>
      <c r="C702" s="206" t="s">
        <v>187</v>
      </c>
      <c r="D702" s="256"/>
      <c r="E702" s="256"/>
      <c r="F702" s="194">
        <f t="shared" si="202"/>
        <v>0</v>
      </c>
      <c r="G702" s="194">
        <v>0</v>
      </c>
      <c r="H702" s="194">
        <v>0</v>
      </c>
      <c r="I702" s="194">
        <v>0</v>
      </c>
      <c r="J702" s="194">
        <v>0</v>
      </c>
      <c r="K702" s="194">
        <v>0</v>
      </c>
      <c r="L702" s="194">
        <v>0</v>
      </c>
      <c r="M702" s="194">
        <v>0</v>
      </c>
      <c r="N702" s="194">
        <v>0</v>
      </c>
      <c r="O702" s="194">
        <v>0</v>
      </c>
      <c r="P702" s="194">
        <v>0</v>
      </c>
      <c r="Q702" s="194">
        <v>0</v>
      </c>
      <c r="R702" s="194">
        <v>0</v>
      </c>
    </row>
    <row r="703" spans="1:18" s="208" customFormat="1" ht="14.25">
      <c r="A703" s="262" t="s">
        <v>159</v>
      </c>
      <c r="B703" s="262"/>
      <c r="C703" s="206" t="s">
        <v>475</v>
      </c>
      <c r="D703" s="256" t="s">
        <v>84</v>
      </c>
      <c r="E703" s="256" t="s">
        <v>83</v>
      </c>
      <c r="F703" s="194">
        <f aca="true" t="shared" si="209" ref="F703:F712">SUM(G703:R703)</f>
        <v>1789595.75925</v>
      </c>
      <c r="G703" s="194">
        <f>SUM(G704:G707)</f>
        <v>115290.2685</v>
      </c>
      <c r="H703" s="194">
        <f aca="true" t="shared" si="210" ref="H703:R703">SUM(H704:H707)</f>
        <v>118745.35221</v>
      </c>
      <c r="I703" s="194">
        <f t="shared" si="210"/>
        <v>116741.731</v>
      </c>
      <c r="J703" s="194">
        <f t="shared" si="210"/>
        <v>121703.43</v>
      </c>
      <c r="K703" s="194">
        <f t="shared" si="210"/>
        <v>121820.47</v>
      </c>
      <c r="L703" s="194">
        <f t="shared" si="210"/>
        <v>121881.69</v>
      </c>
      <c r="M703" s="194">
        <f t="shared" si="210"/>
        <v>146322.68281</v>
      </c>
      <c r="N703" s="194">
        <f t="shared" si="210"/>
        <v>158028.49743</v>
      </c>
      <c r="O703" s="194">
        <f t="shared" si="210"/>
        <v>170670.77722</v>
      </c>
      <c r="P703" s="194">
        <f t="shared" si="210"/>
        <v>184324.4394</v>
      </c>
      <c r="Q703" s="194">
        <f t="shared" si="210"/>
        <v>199070.39456</v>
      </c>
      <c r="R703" s="194">
        <f t="shared" si="210"/>
        <v>214996.02612</v>
      </c>
    </row>
    <row r="704" spans="1:18" s="208" customFormat="1" ht="14.25">
      <c r="A704" s="262"/>
      <c r="B704" s="262"/>
      <c r="C704" s="206" t="s">
        <v>6</v>
      </c>
      <c r="D704" s="256"/>
      <c r="E704" s="256"/>
      <c r="F704" s="194">
        <f t="shared" si="209"/>
        <v>0</v>
      </c>
      <c r="G704" s="194">
        <f aca="true" t="shared" si="211" ref="G704:R707">G709</f>
        <v>0</v>
      </c>
      <c r="H704" s="194">
        <f t="shared" si="211"/>
        <v>0</v>
      </c>
      <c r="I704" s="194">
        <f t="shared" si="211"/>
        <v>0</v>
      </c>
      <c r="J704" s="194">
        <f t="shared" si="211"/>
        <v>0</v>
      </c>
      <c r="K704" s="194">
        <f t="shared" si="211"/>
        <v>0</v>
      </c>
      <c r="L704" s="194">
        <f t="shared" si="211"/>
        <v>0</v>
      </c>
      <c r="M704" s="194">
        <f t="shared" si="211"/>
        <v>0</v>
      </c>
      <c r="N704" s="194">
        <f t="shared" si="211"/>
        <v>0</v>
      </c>
      <c r="O704" s="194">
        <f t="shared" si="211"/>
        <v>0</v>
      </c>
      <c r="P704" s="194">
        <f t="shared" si="211"/>
        <v>0</v>
      </c>
      <c r="Q704" s="194">
        <f t="shared" si="211"/>
        <v>0</v>
      </c>
      <c r="R704" s="194">
        <f t="shared" si="211"/>
        <v>0</v>
      </c>
    </row>
    <row r="705" spans="1:18" s="208" customFormat="1" ht="14.25">
      <c r="A705" s="262"/>
      <c r="B705" s="262"/>
      <c r="C705" s="206" t="s">
        <v>7</v>
      </c>
      <c r="D705" s="256"/>
      <c r="E705" s="256"/>
      <c r="F705" s="194">
        <f t="shared" si="209"/>
        <v>1789595.75925</v>
      </c>
      <c r="G705" s="194">
        <f t="shared" si="211"/>
        <v>115290.2685</v>
      </c>
      <c r="H705" s="194">
        <f t="shared" si="211"/>
        <v>118745.35221</v>
      </c>
      <c r="I705" s="194">
        <f t="shared" si="211"/>
        <v>116741.731</v>
      </c>
      <c r="J705" s="194">
        <f t="shared" si="211"/>
        <v>121703.43</v>
      </c>
      <c r="K705" s="194">
        <f t="shared" si="211"/>
        <v>121820.47</v>
      </c>
      <c r="L705" s="194">
        <f t="shared" si="211"/>
        <v>121881.69</v>
      </c>
      <c r="M705" s="194">
        <f t="shared" si="211"/>
        <v>146322.68281</v>
      </c>
      <c r="N705" s="194">
        <f t="shared" si="211"/>
        <v>158028.49743</v>
      </c>
      <c r="O705" s="194">
        <f t="shared" si="211"/>
        <v>170670.77722</v>
      </c>
      <c r="P705" s="194">
        <f t="shared" si="211"/>
        <v>184324.4394</v>
      </c>
      <c r="Q705" s="194">
        <f t="shared" si="211"/>
        <v>199070.39456</v>
      </c>
      <c r="R705" s="194">
        <f t="shared" si="211"/>
        <v>214996.02612</v>
      </c>
    </row>
    <row r="706" spans="1:18" s="208" customFormat="1" ht="14.25">
      <c r="A706" s="262"/>
      <c r="B706" s="262"/>
      <c r="C706" s="206" t="s">
        <v>8</v>
      </c>
      <c r="D706" s="256"/>
      <c r="E706" s="256"/>
      <c r="F706" s="194">
        <f t="shared" si="209"/>
        <v>0</v>
      </c>
      <c r="G706" s="194">
        <f t="shared" si="211"/>
        <v>0</v>
      </c>
      <c r="H706" s="194">
        <f t="shared" si="211"/>
        <v>0</v>
      </c>
      <c r="I706" s="194">
        <f t="shared" si="211"/>
        <v>0</v>
      </c>
      <c r="J706" s="194">
        <f t="shared" si="211"/>
        <v>0</v>
      </c>
      <c r="K706" s="194">
        <f t="shared" si="211"/>
        <v>0</v>
      </c>
      <c r="L706" s="194">
        <f t="shared" si="211"/>
        <v>0</v>
      </c>
      <c r="M706" s="194">
        <f t="shared" si="211"/>
        <v>0</v>
      </c>
      <c r="N706" s="194">
        <f t="shared" si="211"/>
        <v>0</v>
      </c>
      <c r="O706" s="194">
        <f t="shared" si="211"/>
        <v>0</v>
      </c>
      <c r="P706" s="194">
        <f t="shared" si="211"/>
        <v>0</v>
      </c>
      <c r="Q706" s="194">
        <f t="shared" si="211"/>
        <v>0</v>
      </c>
      <c r="R706" s="194">
        <f t="shared" si="211"/>
        <v>0</v>
      </c>
    </row>
    <row r="707" spans="1:18" s="208" customFormat="1" ht="14.25">
      <c r="A707" s="262"/>
      <c r="B707" s="262"/>
      <c r="C707" s="206" t="s">
        <v>187</v>
      </c>
      <c r="D707" s="256"/>
      <c r="E707" s="256"/>
      <c r="F707" s="194">
        <f t="shared" si="209"/>
        <v>0</v>
      </c>
      <c r="G707" s="194">
        <f t="shared" si="211"/>
        <v>0</v>
      </c>
      <c r="H707" s="194">
        <f t="shared" si="211"/>
        <v>0</v>
      </c>
      <c r="I707" s="194">
        <f t="shared" si="211"/>
        <v>0</v>
      </c>
      <c r="J707" s="194">
        <f t="shared" si="211"/>
        <v>0</v>
      </c>
      <c r="K707" s="194">
        <f t="shared" si="211"/>
        <v>0</v>
      </c>
      <c r="L707" s="194">
        <f t="shared" si="211"/>
        <v>0</v>
      </c>
      <c r="M707" s="194">
        <f t="shared" si="211"/>
        <v>0</v>
      </c>
      <c r="N707" s="194">
        <f t="shared" si="211"/>
        <v>0</v>
      </c>
      <c r="O707" s="194">
        <f t="shared" si="211"/>
        <v>0</v>
      </c>
      <c r="P707" s="194">
        <f t="shared" si="211"/>
        <v>0</v>
      </c>
      <c r="Q707" s="194">
        <f t="shared" si="211"/>
        <v>0</v>
      </c>
      <c r="R707" s="194">
        <f t="shared" si="211"/>
        <v>0</v>
      </c>
    </row>
    <row r="708" spans="1:18" s="207" customFormat="1" ht="15">
      <c r="A708" s="261" t="s">
        <v>10</v>
      </c>
      <c r="B708" s="262" t="s">
        <v>467</v>
      </c>
      <c r="C708" s="206" t="s">
        <v>475</v>
      </c>
      <c r="D708" s="256"/>
      <c r="E708" s="256"/>
      <c r="F708" s="194">
        <f t="shared" si="209"/>
        <v>1789595.75925</v>
      </c>
      <c r="G708" s="194">
        <f>SUM(G709:G712)</f>
        <v>115290.2685</v>
      </c>
      <c r="H708" s="194">
        <f aca="true" t="shared" si="212" ref="H708:R708">SUM(H709:H712)</f>
        <v>118745.35221</v>
      </c>
      <c r="I708" s="194">
        <f t="shared" si="212"/>
        <v>116741.731</v>
      </c>
      <c r="J708" s="194">
        <f t="shared" si="212"/>
        <v>121703.43</v>
      </c>
      <c r="K708" s="194">
        <f t="shared" si="212"/>
        <v>121820.47</v>
      </c>
      <c r="L708" s="194">
        <f t="shared" si="212"/>
        <v>121881.69</v>
      </c>
      <c r="M708" s="194">
        <f t="shared" si="212"/>
        <v>146322.68281</v>
      </c>
      <c r="N708" s="194">
        <f t="shared" si="212"/>
        <v>158028.49743</v>
      </c>
      <c r="O708" s="194">
        <f t="shared" si="212"/>
        <v>170670.77722</v>
      </c>
      <c r="P708" s="194">
        <f t="shared" si="212"/>
        <v>184324.4394</v>
      </c>
      <c r="Q708" s="194">
        <f t="shared" si="212"/>
        <v>199070.39456</v>
      </c>
      <c r="R708" s="194">
        <f t="shared" si="212"/>
        <v>214996.02612</v>
      </c>
    </row>
    <row r="709" spans="1:18" s="210" customFormat="1" ht="15">
      <c r="A709" s="261"/>
      <c r="B709" s="262"/>
      <c r="C709" s="206" t="s">
        <v>6</v>
      </c>
      <c r="D709" s="256"/>
      <c r="E709" s="256"/>
      <c r="F709" s="194">
        <f t="shared" si="209"/>
        <v>0</v>
      </c>
      <c r="G709" s="194">
        <f aca="true" t="shared" si="213" ref="G709:R712">G714+G719</f>
        <v>0</v>
      </c>
      <c r="H709" s="194">
        <f t="shared" si="213"/>
        <v>0</v>
      </c>
      <c r="I709" s="194">
        <f t="shared" si="213"/>
        <v>0</v>
      </c>
      <c r="J709" s="194">
        <f t="shared" si="213"/>
        <v>0</v>
      </c>
      <c r="K709" s="194">
        <f t="shared" si="213"/>
        <v>0</v>
      </c>
      <c r="L709" s="194">
        <f t="shared" si="213"/>
        <v>0</v>
      </c>
      <c r="M709" s="194">
        <f t="shared" si="213"/>
        <v>0</v>
      </c>
      <c r="N709" s="194">
        <f t="shared" si="213"/>
        <v>0</v>
      </c>
      <c r="O709" s="194">
        <f t="shared" si="213"/>
        <v>0</v>
      </c>
      <c r="P709" s="194">
        <f t="shared" si="213"/>
        <v>0</v>
      </c>
      <c r="Q709" s="194">
        <f t="shared" si="213"/>
        <v>0</v>
      </c>
      <c r="R709" s="194">
        <f t="shared" si="213"/>
        <v>0</v>
      </c>
    </row>
    <row r="710" spans="1:18" s="210" customFormat="1" ht="15">
      <c r="A710" s="261"/>
      <c r="B710" s="262"/>
      <c r="C710" s="206" t="s">
        <v>7</v>
      </c>
      <c r="D710" s="256"/>
      <c r="E710" s="256"/>
      <c r="F710" s="194">
        <f t="shared" si="209"/>
        <v>1789595.75925</v>
      </c>
      <c r="G710" s="194">
        <f t="shared" si="213"/>
        <v>115290.2685</v>
      </c>
      <c r="H710" s="194">
        <f t="shared" si="213"/>
        <v>118745.35221</v>
      </c>
      <c r="I710" s="194">
        <f t="shared" si="213"/>
        <v>116741.731</v>
      </c>
      <c r="J710" s="194">
        <f t="shared" si="213"/>
        <v>121703.43</v>
      </c>
      <c r="K710" s="194">
        <f t="shared" si="213"/>
        <v>121820.47</v>
      </c>
      <c r="L710" s="194">
        <f t="shared" si="213"/>
        <v>121881.69</v>
      </c>
      <c r="M710" s="194">
        <f t="shared" si="213"/>
        <v>146322.68281</v>
      </c>
      <c r="N710" s="194">
        <f t="shared" si="213"/>
        <v>158028.49743</v>
      </c>
      <c r="O710" s="194">
        <f t="shared" si="213"/>
        <v>170670.77722</v>
      </c>
      <c r="P710" s="194">
        <f t="shared" si="213"/>
        <v>184324.4394</v>
      </c>
      <c r="Q710" s="194">
        <f t="shared" si="213"/>
        <v>199070.39456</v>
      </c>
      <c r="R710" s="194">
        <f t="shared" si="213"/>
        <v>214996.02612</v>
      </c>
    </row>
    <row r="711" spans="1:18" s="210" customFormat="1" ht="15">
      <c r="A711" s="261"/>
      <c r="B711" s="262"/>
      <c r="C711" s="206" t="s">
        <v>8</v>
      </c>
      <c r="D711" s="256"/>
      <c r="E711" s="256"/>
      <c r="F711" s="194">
        <f t="shared" si="209"/>
        <v>0</v>
      </c>
      <c r="G711" s="194">
        <f t="shared" si="213"/>
        <v>0</v>
      </c>
      <c r="H711" s="194">
        <f t="shared" si="213"/>
        <v>0</v>
      </c>
      <c r="I711" s="194">
        <f t="shared" si="213"/>
        <v>0</v>
      </c>
      <c r="J711" s="194">
        <f t="shared" si="213"/>
        <v>0</v>
      </c>
      <c r="K711" s="194">
        <f t="shared" si="213"/>
        <v>0</v>
      </c>
      <c r="L711" s="194">
        <f t="shared" si="213"/>
        <v>0</v>
      </c>
      <c r="M711" s="194">
        <f t="shared" si="213"/>
        <v>0</v>
      </c>
      <c r="N711" s="194">
        <f t="shared" si="213"/>
        <v>0</v>
      </c>
      <c r="O711" s="194">
        <f t="shared" si="213"/>
        <v>0</v>
      </c>
      <c r="P711" s="194">
        <f t="shared" si="213"/>
        <v>0</v>
      </c>
      <c r="Q711" s="194">
        <f t="shared" si="213"/>
        <v>0</v>
      </c>
      <c r="R711" s="194">
        <f t="shared" si="213"/>
        <v>0</v>
      </c>
    </row>
    <row r="712" spans="1:18" s="210" customFormat="1" ht="15">
      <c r="A712" s="261"/>
      <c r="B712" s="262"/>
      <c r="C712" s="206" t="s">
        <v>187</v>
      </c>
      <c r="D712" s="256"/>
      <c r="E712" s="256"/>
      <c r="F712" s="194">
        <f t="shared" si="209"/>
        <v>0</v>
      </c>
      <c r="G712" s="194">
        <f t="shared" si="213"/>
        <v>0</v>
      </c>
      <c r="H712" s="194">
        <f t="shared" si="213"/>
        <v>0</v>
      </c>
      <c r="I712" s="194">
        <f t="shared" si="213"/>
        <v>0</v>
      </c>
      <c r="J712" s="194">
        <f t="shared" si="213"/>
        <v>0</v>
      </c>
      <c r="K712" s="194">
        <f t="shared" si="213"/>
        <v>0</v>
      </c>
      <c r="L712" s="194">
        <f t="shared" si="213"/>
        <v>0</v>
      </c>
      <c r="M712" s="194">
        <f t="shared" si="213"/>
        <v>0</v>
      </c>
      <c r="N712" s="194">
        <f t="shared" si="213"/>
        <v>0</v>
      </c>
      <c r="O712" s="194">
        <f t="shared" si="213"/>
        <v>0</v>
      </c>
      <c r="P712" s="194">
        <f t="shared" si="213"/>
        <v>0</v>
      </c>
      <c r="Q712" s="194">
        <f t="shared" si="213"/>
        <v>0</v>
      </c>
      <c r="R712" s="194">
        <f t="shared" si="213"/>
        <v>0</v>
      </c>
    </row>
    <row r="713" spans="1:18" s="207" customFormat="1" ht="15">
      <c r="A713" s="278" t="s">
        <v>3</v>
      </c>
      <c r="B713" s="258" t="s">
        <v>66</v>
      </c>
      <c r="C713" s="206" t="s">
        <v>475</v>
      </c>
      <c r="D713" s="256"/>
      <c r="E713" s="256"/>
      <c r="F713" s="194">
        <f aca="true" t="shared" si="214" ref="F713:F722">SUM(G713:R713)</f>
        <v>487512.92545</v>
      </c>
      <c r="G713" s="194">
        <f aca="true" t="shared" si="215" ref="G713:R713">SUM(G714:G717)</f>
        <v>36624.1245</v>
      </c>
      <c r="H713" s="194">
        <f t="shared" si="215"/>
        <v>34185.3862</v>
      </c>
      <c r="I713" s="194">
        <f t="shared" si="215"/>
        <v>34669.291</v>
      </c>
      <c r="J713" s="194">
        <f t="shared" si="215"/>
        <v>36702.277</v>
      </c>
      <c r="K713" s="194">
        <f t="shared" si="215"/>
        <v>37062.563</v>
      </c>
      <c r="L713" s="194">
        <f t="shared" si="215"/>
        <v>36912.812</v>
      </c>
      <c r="M713" s="194">
        <f t="shared" si="215"/>
        <v>36990.06225</v>
      </c>
      <c r="N713" s="194">
        <f t="shared" si="215"/>
        <v>39949.26723</v>
      </c>
      <c r="O713" s="194">
        <f t="shared" si="215"/>
        <v>43145.20861</v>
      </c>
      <c r="P713" s="194">
        <f t="shared" si="215"/>
        <v>46596.8253</v>
      </c>
      <c r="Q713" s="194">
        <f t="shared" si="215"/>
        <v>50324.57133</v>
      </c>
      <c r="R713" s="194">
        <f t="shared" si="215"/>
        <v>54350.53703</v>
      </c>
    </row>
    <row r="714" spans="1:18" s="210" customFormat="1" ht="15">
      <c r="A714" s="278"/>
      <c r="B714" s="258"/>
      <c r="C714" s="209" t="s">
        <v>6</v>
      </c>
      <c r="D714" s="256"/>
      <c r="E714" s="256"/>
      <c r="F714" s="195">
        <f t="shared" si="214"/>
        <v>0</v>
      </c>
      <c r="G714" s="195">
        <v>0</v>
      </c>
      <c r="H714" s="195">
        <v>0</v>
      </c>
      <c r="I714" s="195">
        <v>0</v>
      </c>
      <c r="J714" s="195">
        <v>0</v>
      </c>
      <c r="K714" s="195">
        <v>0</v>
      </c>
      <c r="L714" s="195">
        <v>0</v>
      </c>
      <c r="M714" s="195">
        <v>0</v>
      </c>
      <c r="N714" s="195">
        <v>0</v>
      </c>
      <c r="O714" s="195">
        <v>0</v>
      </c>
      <c r="P714" s="195">
        <v>0</v>
      </c>
      <c r="Q714" s="195">
        <v>0</v>
      </c>
      <c r="R714" s="195">
        <v>0</v>
      </c>
    </row>
    <row r="715" spans="1:18" s="210" customFormat="1" ht="15">
      <c r="A715" s="278"/>
      <c r="B715" s="258"/>
      <c r="C715" s="209" t="s">
        <v>7</v>
      </c>
      <c r="D715" s="256"/>
      <c r="E715" s="256"/>
      <c r="F715" s="195">
        <f t="shared" si="214"/>
        <v>487512.92545</v>
      </c>
      <c r="G715" s="195">
        <f>'[4]Лист2'!G74</f>
        <v>36624.1245</v>
      </c>
      <c r="H715" s="195">
        <f>'[4]Лист2'!H74</f>
        <v>34185.3862</v>
      </c>
      <c r="I715" s="195">
        <f>Лист2!I74</f>
        <v>34669.291</v>
      </c>
      <c r="J715" s="195">
        <f>Лист2!J74</f>
        <v>36702.277</v>
      </c>
      <c r="K715" s="195">
        <f>Лист2!K74</f>
        <v>37062.563</v>
      </c>
      <c r="L715" s="195">
        <f>Лист2!L74</f>
        <v>36912.812</v>
      </c>
      <c r="M715" s="195">
        <f>'[4]Лист2'!M74</f>
        <v>36990.06225</v>
      </c>
      <c r="N715" s="195">
        <f>'[4]Лист2'!N74</f>
        <v>39949.26723</v>
      </c>
      <c r="O715" s="195">
        <f>'[4]Лист2'!O74</f>
        <v>43145.20861</v>
      </c>
      <c r="P715" s="195">
        <f>'[4]Лист2'!P74</f>
        <v>46596.8253</v>
      </c>
      <c r="Q715" s="195">
        <f>'[4]Лист2'!Q74</f>
        <v>50324.57133</v>
      </c>
      <c r="R715" s="195">
        <f>'[4]Лист2'!R74</f>
        <v>54350.53703</v>
      </c>
    </row>
    <row r="716" spans="1:18" s="210" customFormat="1" ht="15">
      <c r="A716" s="278"/>
      <c r="B716" s="258"/>
      <c r="C716" s="209" t="s">
        <v>8</v>
      </c>
      <c r="D716" s="256"/>
      <c r="E716" s="256"/>
      <c r="F716" s="195">
        <f t="shared" si="214"/>
        <v>0</v>
      </c>
      <c r="G716" s="195">
        <v>0</v>
      </c>
      <c r="H716" s="195">
        <v>0</v>
      </c>
      <c r="I716" s="195">
        <v>0</v>
      </c>
      <c r="J716" s="195">
        <v>0</v>
      </c>
      <c r="K716" s="195">
        <v>0</v>
      </c>
      <c r="L716" s="195">
        <v>0</v>
      </c>
      <c r="M716" s="195">
        <v>0</v>
      </c>
      <c r="N716" s="195">
        <v>0</v>
      </c>
      <c r="O716" s="195">
        <v>0</v>
      </c>
      <c r="P716" s="195">
        <v>0</v>
      </c>
      <c r="Q716" s="195">
        <v>0</v>
      </c>
      <c r="R716" s="195">
        <v>0</v>
      </c>
    </row>
    <row r="717" spans="1:18" s="210" customFormat="1" ht="15">
      <c r="A717" s="278"/>
      <c r="B717" s="258"/>
      <c r="C717" s="209" t="s">
        <v>187</v>
      </c>
      <c r="D717" s="256"/>
      <c r="E717" s="256"/>
      <c r="F717" s="195">
        <f t="shared" si="214"/>
        <v>0</v>
      </c>
      <c r="G717" s="195">
        <v>0</v>
      </c>
      <c r="H717" s="195">
        <v>0</v>
      </c>
      <c r="I717" s="195">
        <v>0</v>
      </c>
      <c r="J717" s="195">
        <v>0</v>
      </c>
      <c r="K717" s="195">
        <v>0</v>
      </c>
      <c r="L717" s="195">
        <v>0</v>
      </c>
      <c r="M717" s="195">
        <v>0</v>
      </c>
      <c r="N717" s="195">
        <v>0</v>
      </c>
      <c r="O717" s="195">
        <v>0</v>
      </c>
      <c r="P717" s="195">
        <v>0</v>
      </c>
      <c r="Q717" s="195">
        <v>0</v>
      </c>
      <c r="R717" s="195">
        <v>0</v>
      </c>
    </row>
    <row r="718" spans="1:18" s="207" customFormat="1" ht="15">
      <c r="A718" s="278" t="s">
        <v>13</v>
      </c>
      <c r="B718" s="258" t="s">
        <v>86</v>
      </c>
      <c r="C718" s="206" t="s">
        <v>475</v>
      </c>
      <c r="D718" s="256"/>
      <c r="E718" s="256"/>
      <c r="F718" s="194">
        <f t="shared" si="214"/>
        <v>1302082.8338</v>
      </c>
      <c r="G718" s="194">
        <f aca="true" t="shared" si="216" ref="G718:R718">SUM(G719:G722)</f>
        <v>78666.144</v>
      </c>
      <c r="H718" s="194">
        <f t="shared" si="216"/>
        <v>84559.96601</v>
      </c>
      <c r="I718" s="194">
        <f t="shared" si="216"/>
        <v>82072.44</v>
      </c>
      <c r="J718" s="194">
        <f t="shared" si="216"/>
        <v>85001.153</v>
      </c>
      <c r="K718" s="194">
        <f t="shared" si="216"/>
        <v>84757.907</v>
      </c>
      <c r="L718" s="194">
        <f t="shared" si="216"/>
        <v>84968.878</v>
      </c>
      <c r="M718" s="194">
        <f t="shared" si="216"/>
        <v>109332.62056</v>
      </c>
      <c r="N718" s="194">
        <f t="shared" si="216"/>
        <v>118079.2302</v>
      </c>
      <c r="O718" s="194">
        <f t="shared" si="216"/>
        <v>127525.56861</v>
      </c>
      <c r="P718" s="194">
        <f t="shared" si="216"/>
        <v>137727.6141</v>
      </c>
      <c r="Q718" s="194">
        <f t="shared" si="216"/>
        <v>148745.82323</v>
      </c>
      <c r="R718" s="194">
        <f t="shared" si="216"/>
        <v>160645.48909</v>
      </c>
    </row>
    <row r="719" spans="1:18" ht="12.75">
      <c r="A719" s="278"/>
      <c r="B719" s="258"/>
      <c r="C719" s="209" t="s">
        <v>6</v>
      </c>
      <c r="D719" s="256"/>
      <c r="E719" s="256"/>
      <c r="F719" s="195">
        <f t="shared" si="214"/>
        <v>0</v>
      </c>
      <c r="G719" s="195">
        <v>0</v>
      </c>
      <c r="H719" s="195">
        <v>0</v>
      </c>
      <c r="I719" s="195">
        <v>0</v>
      </c>
      <c r="J719" s="195">
        <v>0</v>
      </c>
      <c r="K719" s="195">
        <v>0</v>
      </c>
      <c r="L719" s="195">
        <v>0</v>
      </c>
      <c r="M719" s="195">
        <v>0</v>
      </c>
      <c r="N719" s="195">
        <v>0</v>
      </c>
      <c r="O719" s="195">
        <v>0</v>
      </c>
      <c r="P719" s="195">
        <v>0</v>
      </c>
      <c r="Q719" s="195">
        <v>0</v>
      </c>
      <c r="R719" s="195">
        <v>0</v>
      </c>
    </row>
    <row r="720" spans="1:18" s="121" customFormat="1" ht="12.75">
      <c r="A720" s="278"/>
      <c r="B720" s="258"/>
      <c r="C720" s="209" t="s">
        <v>7</v>
      </c>
      <c r="D720" s="256"/>
      <c r="E720" s="256"/>
      <c r="F720" s="195">
        <f t="shared" si="214"/>
        <v>1302082.8338</v>
      </c>
      <c r="G720" s="195">
        <f>'[4]Лист2'!G87</f>
        <v>78666.144</v>
      </c>
      <c r="H720" s="195">
        <f>'[4]Лист2'!H87</f>
        <v>84559.96601</v>
      </c>
      <c r="I720" s="195">
        <f>Лист2!I87</f>
        <v>82072.44</v>
      </c>
      <c r="J720" s="195">
        <f>Лист2!J87</f>
        <v>85001.153</v>
      </c>
      <c r="K720" s="195">
        <f>Лист2!K87</f>
        <v>84757.907</v>
      </c>
      <c r="L720" s="195">
        <f>Лист2!L87</f>
        <v>84968.878</v>
      </c>
      <c r="M720" s="195">
        <f>'[4]Лист2'!M87</f>
        <v>109332.62056</v>
      </c>
      <c r="N720" s="195">
        <f>'[4]Лист2'!N87</f>
        <v>118079.2302</v>
      </c>
      <c r="O720" s="195">
        <f>'[4]Лист2'!O87</f>
        <v>127525.56861</v>
      </c>
      <c r="P720" s="195">
        <f>'[4]Лист2'!P87</f>
        <v>137727.6141</v>
      </c>
      <c r="Q720" s="195">
        <f>'[4]Лист2'!Q87</f>
        <v>148745.82323</v>
      </c>
      <c r="R720" s="195">
        <f>'[4]Лист2'!R87</f>
        <v>160645.48909</v>
      </c>
    </row>
    <row r="721" spans="1:18" ht="12.75">
      <c r="A721" s="278"/>
      <c r="B721" s="258"/>
      <c r="C721" s="209" t="s">
        <v>8</v>
      </c>
      <c r="D721" s="256"/>
      <c r="E721" s="256"/>
      <c r="F721" s="195">
        <f t="shared" si="214"/>
        <v>0</v>
      </c>
      <c r="G721" s="195">
        <v>0</v>
      </c>
      <c r="H721" s="195">
        <v>0</v>
      </c>
      <c r="I721" s="195">
        <v>0</v>
      </c>
      <c r="J721" s="195">
        <v>0</v>
      </c>
      <c r="K721" s="195">
        <v>0</v>
      </c>
      <c r="L721" s="195">
        <v>0</v>
      </c>
      <c r="M721" s="195">
        <v>0</v>
      </c>
      <c r="N721" s="195">
        <v>0</v>
      </c>
      <c r="O721" s="195">
        <v>0</v>
      </c>
      <c r="P721" s="195">
        <v>0</v>
      </c>
      <c r="Q721" s="195">
        <v>0</v>
      </c>
      <c r="R721" s="195">
        <v>0</v>
      </c>
    </row>
    <row r="722" spans="1:18" ht="12.75">
      <c r="A722" s="278"/>
      <c r="B722" s="258"/>
      <c r="C722" s="209" t="s">
        <v>187</v>
      </c>
      <c r="D722" s="256"/>
      <c r="E722" s="256"/>
      <c r="F722" s="195">
        <f t="shared" si="214"/>
        <v>0</v>
      </c>
      <c r="G722" s="195">
        <v>0</v>
      </c>
      <c r="H722" s="195">
        <v>0</v>
      </c>
      <c r="I722" s="195">
        <v>0</v>
      </c>
      <c r="J722" s="195">
        <v>0</v>
      </c>
      <c r="K722" s="195">
        <v>0</v>
      </c>
      <c r="L722" s="195">
        <v>0</v>
      </c>
      <c r="M722" s="195">
        <v>0</v>
      </c>
      <c r="N722" s="195">
        <v>0</v>
      </c>
      <c r="O722" s="195">
        <v>0</v>
      </c>
      <c r="P722" s="195">
        <v>0</v>
      </c>
      <c r="Q722" s="195">
        <v>0</v>
      </c>
      <c r="R722" s="195">
        <v>0</v>
      </c>
    </row>
    <row r="723" spans="1:18" ht="15.75">
      <c r="A723" s="216"/>
      <c r="B723" s="217"/>
      <c r="C723" s="218"/>
      <c r="D723" s="219"/>
      <c r="E723" s="219"/>
      <c r="F723" s="220"/>
      <c r="G723" s="220"/>
      <c r="H723" s="220"/>
      <c r="I723" s="220"/>
      <c r="J723" s="220"/>
      <c r="K723" s="220"/>
      <c r="L723" s="220"/>
      <c r="M723" s="220"/>
      <c r="N723" s="220"/>
      <c r="O723" s="220"/>
      <c r="P723" s="220"/>
      <c r="Q723" s="220"/>
      <c r="R723" s="221" t="s">
        <v>428</v>
      </c>
    </row>
    <row r="724" spans="1:11" ht="18.75">
      <c r="A724" s="215"/>
      <c r="B724" s="222"/>
      <c r="C724" s="223"/>
      <c r="D724" s="223"/>
      <c r="E724" s="223"/>
      <c r="F724" s="223"/>
      <c r="G724" s="223"/>
      <c r="H724" s="223"/>
      <c r="I724" s="223"/>
      <c r="J724" s="223"/>
      <c r="K724" s="223"/>
    </row>
    <row r="725" spans="1:18" ht="12.75">
      <c r="A725" s="280"/>
      <c r="B725" s="280"/>
      <c r="C725" s="280"/>
      <c r="D725" s="280"/>
      <c r="E725" s="280"/>
      <c r="F725" s="280"/>
      <c r="G725" s="280"/>
      <c r="H725" s="280"/>
      <c r="I725" s="280"/>
      <c r="J725" s="280"/>
      <c r="K725" s="280"/>
      <c r="L725" s="121"/>
      <c r="M725" s="121"/>
      <c r="N725" s="121"/>
      <c r="O725" s="121"/>
      <c r="P725" s="121"/>
      <c r="Q725" s="121"/>
      <c r="R725" s="121"/>
    </row>
    <row r="726" ht="18.75">
      <c r="B726" s="225"/>
    </row>
  </sheetData>
  <sheetProtection/>
  <mergeCells count="574">
    <mergeCell ref="A578:A582"/>
    <mergeCell ref="B578:B582"/>
    <mergeCell ref="D578:D582"/>
    <mergeCell ref="E578:E582"/>
    <mergeCell ref="A725:K725"/>
    <mergeCell ref="A713:A717"/>
    <mergeCell ref="B713:B717"/>
    <mergeCell ref="D713:D717"/>
    <mergeCell ref="E713:E717"/>
    <mergeCell ref="A718:A722"/>
    <mergeCell ref="B718:B722"/>
    <mergeCell ref="D718:D722"/>
    <mergeCell ref="E718:E722"/>
    <mergeCell ref="A703:B707"/>
    <mergeCell ref="D703:D707"/>
    <mergeCell ref="E703:E707"/>
    <mergeCell ref="A708:A712"/>
    <mergeCell ref="B708:B712"/>
    <mergeCell ref="D708:D712"/>
    <mergeCell ref="E708:E712"/>
    <mergeCell ref="A693:A697"/>
    <mergeCell ref="B693:B697"/>
    <mergeCell ref="D693:D697"/>
    <mergeCell ref="E693:E697"/>
    <mergeCell ref="A698:A702"/>
    <mergeCell ref="B698:B702"/>
    <mergeCell ref="D698:D702"/>
    <mergeCell ref="E698:E702"/>
    <mergeCell ref="A683:A687"/>
    <mergeCell ref="B683:B687"/>
    <mergeCell ref="D683:D687"/>
    <mergeCell ref="E683:E687"/>
    <mergeCell ref="A688:A692"/>
    <mergeCell ref="B688:B692"/>
    <mergeCell ref="D688:D692"/>
    <mergeCell ref="E688:E692"/>
    <mergeCell ref="A673:B677"/>
    <mergeCell ref="D673:D677"/>
    <mergeCell ref="E673:E677"/>
    <mergeCell ref="A678:A682"/>
    <mergeCell ref="B678:B682"/>
    <mergeCell ref="D678:D682"/>
    <mergeCell ref="E678:E682"/>
    <mergeCell ref="A663:A667"/>
    <mergeCell ref="B663:B667"/>
    <mergeCell ref="D663:D667"/>
    <mergeCell ref="E663:E667"/>
    <mergeCell ref="A668:A672"/>
    <mergeCell ref="B668:B672"/>
    <mergeCell ref="D668:D672"/>
    <mergeCell ref="E668:E672"/>
    <mergeCell ref="A653:A657"/>
    <mergeCell ref="B653:B657"/>
    <mergeCell ref="D653:D657"/>
    <mergeCell ref="E653:E657"/>
    <mergeCell ref="A658:A662"/>
    <mergeCell ref="B658:B662"/>
    <mergeCell ref="D658:D662"/>
    <mergeCell ref="E658:E662"/>
    <mergeCell ref="A643:A647"/>
    <mergeCell ref="B643:B647"/>
    <mergeCell ref="D643:D647"/>
    <mergeCell ref="E643:E647"/>
    <mergeCell ref="A648:B652"/>
    <mergeCell ref="D648:D652"/>
    <mergeCell ref="E648:E652"/>
    <mergeCell ref="A638:A642"/>
    <mergeCell ref="B638:B642"/>
    <mergeCell ref="D638:D642"/>
    <mergeCell ref="E638:E642"/>
    <mergeCell ref="A633:A637"/>
    <mergeCell ref="B633:B637"/>
    <mergeCell ref="D633:D637"/>
    <mergeCell ref="E633:E637"/>
    <mergeCell ref="A623:A627"/>
    <mergeCell ref="B623:B627"/>
    <mergeCell ref="D623:D627"/>
    <mergeCell ref="E623:E627"/>
    <mergeCell ref="A628:A632"/>
    <mergeCell ref="B628:B632"/>
    <mergeCell ref="D628:D632"/>
    <mergeCell ref="E628:E632"/>
    <mergeCell ref="A613:A617"/>
    <mergeCell ref="B613:B617"/>
    <mergeCell ref="D613:D617"/>
    <mergeCell ref="E613:E617"/>
    <mergeCell ref="A618:A622"/>
    <mergeCell ref="B618:B622"/>
    <mergeCell ref="D618:D622"/>
    <mergeCell ref="E618:E622"/>
    <mergeCell ref="A603:A607"/>
    <mergeCell ref="B603:B607"/>
    <mergeCell ref="D603:D607"/>
    <mergeCell ref="E603:E607"/>
    <mergeCell ref="A608:A612"/>
    <mergeCell ref="B608:B612"/>
    <mergeCell ref="D608:D612"/>
    <mergeCell ref="E608:E612"/>
    <mergeCell ref="A593:A597"/>
    <mergeCell ref="B593:B597"/>
    <mergeCell ref="D593:D597"/>
    <mergeCell ref="E593:E597"/>
    <mergeCell ref="A598:B602"/>
    <mergeCell ref="D598:D602"/>
    <mergeCell ref="E598:E602"/>
    <mergeCell ref="A583:A587"/>
    <mergeCell ref="B583:B587"/>
    <mergeCell ref="D583:D587"/>
    <mergeCell ref="E583:E587"/>
    <mergeCell ref="A588:A592"/>
    <mergeCell ref="B588:B592"/>
    <mergeCell ref="D588:D592"/>
    <mergeCell ref="E588:E592"/>
    <mergeCell ref="A568:A572"/>
    <mergeCell ref="B568:B572"/>
    <mergeCell ref="D568:D572"/>
    <mergeCell ref="E568:E572"/>
    <mergeCell ref="A573:A577"/>
    <mergeCell ref="B573:B577"/>
    <mergeCell ref="D573:D577"/>
    <mergeCell ref="E573:E577"/>
    <mergeCell ref="A558:A562"/>
    <mergeCell ref="B558:B562"/>
    <mergeCell ref="D558:D562"/>
    <mergeCell ref="E558:E562"/>
    <mergeCell ref="A563:A567"/>
    <mergeCell ref="B563:B567"/>
    <mergeCell ref="D563:D567"/>
    <mergeCell ref="E563:E567"/>
    <mergeCell ref="A543:A547"/>
    <mergeCell ref="B543:B547"/>
    <mergeCell ref="D543:D547"/>
    <mergeCell ref="E543:E547"/>
    <mergeCell ref="A553:A557"/>
    <mergeCell ref="B553:B557"/>
    <mergeCell ref="D553:D557"/>
    <mergeCell ref="E553:E557"/>
    <mergeCell ref="A548:A552"/>
    <mergeCell ref="B548:B552"/>
    <mergeCell ref="A533:A537"/>
    <mergeCell ref="B533:B537"/>
    <mergeCell ref="D533:D537"/>
    <mergeCell ref="E533:E537"/>
    <mergeCell ref="A538:A542"/>
    <mergeCell ref="B538:B542"/>
    <mergeCell ref="D538:D542"/>
    <mergeCell ref="E538:E542"/>
    <mergeCell ref="A523:A527"/>
    <mergeCell ref="B523:B527"/>
    <mergeCell ref="D523:D527"/>
    <mergeCell ref="E523:E527"/>
    <mergeCell ref="A528:A532"/>
    <mergeCell ref="B528:B532"/>
    <mergeCell ref="D528:D532"/>
    <mergeCell ref="E528:E532"/>
    <mergeCell ref="A513:A517"/>
    <mergeCell ref="B513:B517"/>
    <mergeCell ref="D513:D517"/>
    <mergeCell ref="E513:E517"/>
    <mergeCell ref="A518:A522"/>
    <mergeCell ref="B518:B522"/>
    <mergeCell ref="D518:D522"/>
    <mergeCell ref="E518:E522"/>
    <mergeCell ref="A503:A507"/>
    <mergeCell ref="B503:B507"/>
    <mergeCell ref="D503:D507"/>
    <mergeCell ref="E503:E507"/>
    <mergeCell ref="A508:A512"/>
    <mergeCell ref="B508:B512"/>
    <mergeCell ref="D508:D512"/>
    <mergeCell ref="E508:E512"/>
    <mergeCell ref="A493:A497"/>
    <mergeCell ref="B493:B497"/>
    <mergeCell ref="D493:D497"/>
    <mergeCell ref="E493:E497"/>
    <mergeCell ref="A498:A502"/>
    <mergeCell ref="B498:B502"/>
    <mergeCell ref="D498:D502"/>
    <mergeCell ref="E498:E502"/>
    <mergeCell ref="A483:A487"/>
    <mergeCell ref="B483:B487"/>
    <mergeCell ref="D483:D487"/>
    <mergeCell ref="E483:E487"/>
    <mergeCell ref="A488:A492"/>
    <mergeCell ref="B488:B492"/>
    <mergeCell ref="D488:D492"/>
    <mergeCell ref="E488:E492"/>
    <mergeCell ref="A473:A477"/>
    <mergeCell ref="B473:B477"/>
    <mergeCell ref="D473:D477"/>
    <mergeCell ref="E473:E477"/>
    <mergeCell ref="A478:A482"/>
    <mergeCell ref="B478:B482"/>
    <mergeCell ref="D478:D482"/>
    <mergeCell ref="E478:E482"/>
    <mergeCell ref="A463:A467"/>
    <mergeCell ref="B463:B467"/>
    <mergeCell ref="D463:D467"/>
    <mergeCell ref="E463:E467"/>
    <mergeCell ref="A468:A472"/>
    <mergeCell ref="B468:B472"/>
    <mergeCell ref="D468:D472"/>
    <mergeCell ref="E468:E472"/>
    <mergeCell ref="A453:A457"/>
    <mergeCell ref="B453:B457"/>
    <mergeCell ref="D453:D457"/>
    <mergeCell ref="E453:E457"/>
    <mergeCell ref="A458:A462"/>
    <mergeCell ref="B458:B462"/>
    <mergeCell ref="D458:D462"/>
    <mergeCell ref="E458:E462"/>
    <mergeCell ref="A443:A447"/>
    <mergeCell ref="B443:B447"/>
    <mergeCell ref="D443:D447"/>
    <mergeCell ref="E443:E447"/>
    <mergeCell ref="A448:A452"/>
    <mergeCell ref="B448:B452"/>
    <mergeCell ref="D448:D452"/>
    <mergeCell ref="E448:E452"/>
    <mergeCell ref="A433:A437"/>
    <mergeCell ref="B433:B437"/>
    <mergeCell ref="D433:D437"/>
    <mergeCell ref="E433:E437"/>
    <mergeCell ref="A438:A442"/>
    <mergeCell ref="B438:B442"/>
    <mergeCell ref="D438:D442"/>
    <mergeCell ref="E438:E442"/>
    <mergeCell ref="A423:A427"/>
    <mergeCell ref="B423:B427"/>
    <mergeCell ref="D423:D427"/>
    <mergeCell ref="E423:E427"/>
    <mergeCell ref="A428:A432"/>
    <mergeCell ref="B428:B432"/>
    <mergeCell ref="D428:D432"/>
    <mergeCell ref="E428:E432"/>
    <mergeCell ref="A413:A417"/>
    <mergeCell ref="B413:B417"/>
    <mergeCell ref="D413:D417"/>
    <mergeCell ref="E413:E417"/>
    <mergeCell ref="A418:A422"/>
    <mergeCell ref="B418:B422"/>
    <mergeCell ref="D418:D422"/>
    <mergeCell ref="E418:E422"/>
    <mergeCell ref="A403:A407"/>
    <mergeCell ref="B403:B407"/>
    <mergeCell ref="D403:D407"/>
    <mergeCell ref="E403:E407"/>
    <mergeCell ref="A408:A412"/>
    <mergeCell ref="B408:B412"/>
    <mergeCell ref="D408:D412"/>
    <mergeCell ref="E408:E412"/>
    <mergeCell ref="A393:A397"/>
    <mergeCell ref="B393:B397"/>
    <mergeCell ref="D393:D397"/>
    <mergeCell ref="E393:E397"/>
    <mergeCell ref="A398:A402"/>
    <mergeCell ref="B398:B402"/>
    <mergeCell ref="D398:D402"/>
    <mergeCell ref="E398:E402"/>
    <mergeCell ref="A383:A387"/>
    <mergeCell ref="B383:B387"/>
    <mergeCell ref="D383:D387"/>
    <mergeCell ref="E383:E387"/>
    <mergeCell ref="A388:A392"/>
    <mergeCell ref="B388:B392"/>
    <mergeCell ref="D388:D392"/>
    <mergeCell ref="E388:E392"/>
    <mergeCell ref="A373:A377"/>
    <mergeCell ref="B373:B377"/>
    <mergeCell ref="D373:D377"/>
    <mergeCell ref="E373:E377"/>
    <mergeCell ref="A378:A382"/>
    <mergeCell ref="B378:B382"/>
    <mergeCell ref="D378:D382"/>
    <mergeCell ref="E378:E382"/>
    <mergeCell ref="A363:A367"/>
    <mergeCell ref="B363:B367"/>
    <mergeCell ref="D363:D367"/>
    <mergeCell ref="E363:E367"/>
    <mergeCell ref="A368:A372"/>
    <mergeCell ref="B368:B372"/>
    <mergeCell ref="D368:D372"/>
    <mergeCell ref="E368:E372"/>
    <mergeCell ref="A353:A357"/>
    <mergeCell ref="B353:B357"/>
    <mergeCell ref="D353:D357"/>
    <mergeCell ref="E353:E357"/>
    <mergeCell ref="A358:A362"/>
    <mergeCell ref="B358:B362"/>
    <mergeCell ref="D358:D362"/>
    <mergeCell ref="E358:E362"/>
    <mergeCell ref="A343:A347"/>
    <mergeCell ref="B343:B347"/>
    <mergeCell ref="D343:D347"/>
    <mergeCell ref="E343:E347"/>
    <mergeCell ref="A348:A352"/>
    <mergeCell ref="B348:B352"/>
    <mergeCell ref="D348:D352"/>
    <mergeCell ref="E348:E352"/>
    <mergeCell ref="A333:A337"/>
    <mergeCell ref="B333:B337"/>
    <mergeCell ref="D333:D337"/>
    <mergeCell ref="E333:E337"/>
    <mergeCell ref="A338:A342"/>
    <mergeCell ref="B338:B342"/>
    <mergeCell ref="D338:D342"/>
    <mergeCell ref="E338:E342"/>
    <mergeCell ref="A323:A327"/>
    <mergeCell ref="B323:B327"/>
    <mergeCell ref="D323:D327"/>
    <mergeCell ref="E323:E327"/>
    <mergeCell ref="A328:A332"/>
    <mergeCell ref="B328:B332"/>
    <mergeCell ref="D328:D332"/>
    <mergeCell ref="E328:E332"/>
    <mergeCell ref="A313:A317"/>
    <mergeCell ref="B313:B317"/>
    <mergeCell ref="D313:D317"/>
    <mergeCell ref="E313:E317"/>
    <mergeCell ref="A318:A322"/>
    <mergeCell ref="B318:B322"/>
    <mergeCell ref="D318:D322"/>
    <mergeCell ref="E318:E322"/>
    <mergeCell ref="A303:A307"/>
    <mergeCell ref="B303:B307"/>
    <mergeCell ref="D303:D307"/>
    <mergeCell ref="E303:E307"/>
    <mergeCell ref="A308:A312"/>
    <mergeCell ref="B308:B312"/>
    <mergeCell ref="D308:D312"/>
    <mergeCell ref="E308:E312"/>
    <mergeCell ref="A283:A287"/>
    <mergeCell ref="B283:B287"/>
    <mergeCell ref="D283:D287"/>
    <mergeCell ref="E283:E287"/>
    <mergeCell ref="A293:A297"/>
    <mergeCell ref="B293:B297"/>
    <mergeCell ref="D293:D297"/>
    <mergeCell ref="E293:E297"/>
    <mergeCell ref="A288:A292"/>
    <mergeCell ref="B288:B292"/>
    <mergeCell ref="A273:A277"/>
    <mergeCell ref="B273:B277"/>
    <mergeCell ref="D273:D277"/>
    <mergeCell ref="E273:E277"/>
    <mergeCell ref="A278:A282"/>
    <mergeCell ref="B278:B282"/>
    <mergeCell ref="D278:D282"/>
    <mergeCell ref="E278:E282"/>
    <mergeCell ref="A263:A267"/>
    <mergeCell ref="B263:B267"/>
    <mergeCell ref="D263:D267"/>
    <mergeCell ref="E263:E267"/>
    <mergeCell ref="A268:A272"/>
    <mergeCell ref="B268:B272"/>
    <mergeCell ref="D268:D272"/>
    <mergeCell ref="E268:E272"/>
    <mergeCell ref="A253:A257"/>
    <mergeCell ref="B253:B257"/>
    <mergeCell ref="D253:D257"/>
    <mergeCell ref="E253:E257"/>
    <mergeCell ref="A258:A262"/>
    <mergeCell ref="B258:B262"/>
    <mergeCell ref="D258:D262"/>
    <mergeCell ref="E258:E262"/>
    <mergeCell ref="A243:A247"/>
    <mergeCell ref="B243:B247"/>
    <mergeCell ref="D243:D247"/>
    <mergeCell ref="E243:E247"/>
    <mergeCell ref="A248:A252"/>
    <mergeCell ref="B248:B252"/>
    <mergeCell ref="D248:D252"/>
    <mergeCell ref="E248:E252"/>
    <mergeCell ref="A233:A237"/>
    <mergeCell ref="B233:B237"/>
    <mergeCell ref="D233:D237"/>
    <mergeCell ref="E233:E237"/>
    <mergeCell ref="A238:A242"/>
    <mergeCell ref="B238:B242"/>
    <mergeCell ref="D238:D242"/>
    <mergeCell ref="E238:E242"/>
    <mergeCell ref="A223:A227"/>
    <mergeCell ref="B223:B227"/>
    <mergeCell ref="D223:D227"/>
    <mergeCell ref="E223:E227"/>
    <mergeCell ref="A228:A232"/>
    <mergeCell ref="B228:B232"/>
    <mergeCell ref="D228:D232"/>
    <mergeCell ref="E228:E232"/>
    <mergeCell ref="A213:A217"/>
    <mergeCell ref="B213:B217"/>
    <mergeCell ref="D213:D217"/>
    <mergeCell ref="E213:E217"/>
    <mergeCell ref="A218:A222"/>
    <mergeCell ref="B218:B222"/>
    <mergeCell ref="D218:D222"/>
    <mergeCell ref="E218:E222"/>
    <mergeCell ref="A203:A207"/>
    <mergeCell ref="B203:B207"/>
    <mergeCell ref="D203:D207"/>
    <mergeCell ref="E203:E207"/>
    <mergeCell ref="A208:A212"/>
    <mergeCell ref="B208:B212"/>
    <mergeCell ref="D208:D212"/>
    <mergeCell ref="E208:E212"/>
    <mergeCell ref="A193:A197"/>
    <mergeCell ref="B193:B197"/>
    <mergeCell ref="D193:D197"/>
    <mergeCell ref="E193:E197"/>
    <mergeCell ref="A198:A202"/>
    <mergeCell ref="B198:B202"/>
    <mergeCell ref="D198:D202"/>
    <mergeCell ref="E198:E202"/>
    <mergeCell ref="A183:A187"/>
    <mergeCell ref="B183:B187"/>
    <mergeCell ref="D183:D187"/>
    <mergeCell ref="E183:E187"/>
    <mergeCell ref="A188:A192"/>
    <mergeCell ref="B188:B192"/>
    <mergeCell ref="D188:D192"/>
    <mergeCell ref="E188:E192"/>
    <mergeCell ref="A173:A177"/>
    <mergeCell ref="B173:B177"/>
    <mergeCell ref="D173:D177"/>
    <mergeCell ref="E173:E177"/>
    <mergeCell ref="A178:A182"/>
    <mergeCell ref="B178:B182"/>
    <mergeCell ref="D178:D182"/>
    <mergeCell ref="E178:E182"/>
    <mergeCell ref="A163:A167"/>
    <mergeCell ref="B163:B167"/>
    <mergeCell ref="D163:D167"/>
    <mergeCell ref="E163:E167"/>
    <mergeCell ref="A168:A172"/>
    <mergeCell ref="B168:B172"/>
    <mergeCell ref="D168:D172"/>
    <mergeCell ref="E168:E172"/>
    <mergeCell ref="A153:A157"/>
    <mergeCell ref="B153:B157"/>
    <mergeCell ref="D153:D157"/>
    <mergeCell ref="E153:E157"/>
    <mergeCell ref="A158:A162"/>
    <mergeCell ref="B158:B162"/>
    <mergeCell ref="D158:D162"/>
    <mergeCell ref="E158:E162"/>
    <mergeCell ref="A143:A147"/>
    <mergeCell ref="B143:B147"/>
    <mergeCell ref="D143:D147"/>
    <mergeCell ref="E143:E147"/>
    <mergeCell ref="A148:A152"/>
    <mergeCell ref="B148:B152"/>
    <mergeCell ref="D148:D152"/>
    <mergeCell ref="E148:E152"/>
    <mergeCell ref="A133:A137"/>
    <mergeCell ref="B133:B137"/>
    <mergeCell ref="D133:D137"/>
    <mergeCell ref="E133:E137"/>
    <mergeCell ref="A138:A142"/>
    <mergeCell ref="B138:B142"/>
    <mergeCell ref="D138:D142"/>
    <mergeCell ref="E138:E142"/>
    <mergeCell ref="A123:A127"/>
    <mergeCell ref="B123:B127"/>
    <mergeCell ref="D123:D127"/>
    <mergeCell ref="E123:E127"/>
    <mergeCell ref="A128:A132"/>
    <mergeCell ref="B128:B132"/>
    <mergeCell ref="D128:D132"/>
    <mergeCell ref="E128:E132"/>
    <mergeCell ref="A113:A117"/>
    <mergeCell ref="B113:B117"/>
    <mergeCell ref="D113:D117"/>
    <mergeCell ref="E113:E117"/>
    <mergeCell ref="A118:A122"/>
    <mergeCell ref="B118:B122"/>
    <mergeCell ref="D118:D122"/>
    <mergeCell ref="E118:E122"/>
    <mergeCell ref="A103:A107"/>
    <mergeCell ref="B103:B107"/>
    <mergeCell ref="D103:D107"/>
    <mergeCell ref="E103:E107"/>
    <mergeCell ref="A108:A112"/>
    <mergeCell ref="B108:B112"/>
    <mergeCell ref="D108:D112"/>
    <mergeCell ref="E108:E112"/>
    <mergeCell ref="A93:A97"/>
    <mergeCell ref="B93:B97"/>
    <mergeCell ref="D93:D97"/>
    <mergeCell ref="E93:E97"/>
    <mergeCell ref="A98:A102"/>
    <mergeCell ref="B98:B102"/>
    <mergeCell ref="D98:D102"/>
    <mergeCell ref="E98:E102"/>
    <mergeCell ref="A83:A87"/>
    <mergeCell ref="B83:B87"/>
    <mergeCell ref="D83:D87"/>
    <mergeCell ref="E83:E87"/>
    <mergeCell ref="A88:A92"/>
    <mergeCell ref="B88:B92"/>
    <mergeCell ref="D88:D92"/>
    <mergeCell ref="E88:E92"/>
    <mergeCell ref="A73:A77"/>
    <mergeCell ref="B73:B77"/>
    <mergeCell ref="D73:D77"/>
    <mergeCell ref="E73:E77"/>
    <mergeCell ref="A78:A82"/>
    <mergeCell ref="B78:B82"/>
    <mergeCell ref="D78:D82"/>
    <mergeCell ref="E78:E82"/>
    <mergeCell ref="A63:A67"/>
    <mergeCell ref="B63:B67"/>
    <mergeCell ref="D63:D67"/>
    <mergeCell ref="E63:E67"/>
    <mergeCell ref="A68:A72"/>
    <mergeCell ref="B68:B72"/>
    <mergeCell ref="D68:D72"/>
    <mergeCell ref="E68:E72"/>
    <mergeCell ref="A53:A57"/>
    <mergeCell ref="B53:B57"/>
    <mergeCell ref="D53:D57"/>
    <mergeCell ref="E53:E57"/>
    <mergeCell ref="A58:A62"/>
    <mergeCell ref="B58:B62"/>
    <mergeCell ref="D58:D62"/>
    <mergeCell ref="E58:E62"/>
    <mergeCell ref="A43:A47"/>
    <mergeCell ref="B43:B47"/>
    <mergeCell ref="D43:D47"/>
    <mergeCell ref="E43:E47"/>
    <mergeCell ref="A48:A52"/>
    <mergeCell ref="B48:B52"/>
    <mergeCell ref="D48:D52"/>
    <mergeCell ref="E48:E52"/>
    <mergeCell ref="A33:A37"/>
    <mergeCell ref="B33:B37"/>
    <mergeCell ref="D33:D37"/>
    <mergeCell ref="E33:E37"/>
    <mergeCell ref="A38:A42"/>
    <mergeCell ref="B38:B42"/>
    <mergeCell ref="D38:D42"/>
    <mergeCell ref="E38:E42"/>
    <mergeCell ref="A23:A27"/>
    <mergeCell ref="B23:B27"/>
    <mergeCell ref="D23:D27"/>
    <mergeCell ref="E23:E27"/>
    <mergeCell ref="A28:A32"/>
    <mergeCell ref="B28:B32"/>
    <mergeCell ref="D28:D32"/>
    <mergeCell ref="E28:E32"/>
    <mergeCell ref="D8:D12"/>
    <mergeCell ref="E8:E12"/>
    <mergeCell ref="A13:B17"/>
    <mergeCell ref="D13:D17"/>
    <mergeCell ref="E13:E17"/>
    <mergeCell ref="A18:A22"/>
    <mergeCell ref="B18:B22"/>
    <mergeCell ref="D18:D22"/>
    <mergeCell ref="E18:E22"/>
    <mergeCell ref="D548:D552"/>
    <mergeCell ref="E548:E552"/>
    <mergeCell ref="O1:R1"/>
    <mergeCell ref="A3:R3"/>
    <mergeCell ref="A5:A6"/>
    <mergeCell ref="B5:B6"/>
    <mergeCell ref="C5:C6"/>
    <mergeCell ref="D5:E5"/>
    <mergeCell ref="F5:R5"/>
    <mergeCell ref="A8:B12"/>
    <mergeCell ref="D288:D292"/>
    <mergeCell ref="E288:E292"/>
    <mergeCell ref="A298:A302"/>
    <mergeCell ref="B298:B302"/>
    <mergeCell ref="D298:D302"/>
    <mergeCell ref="E298:E302"/>
  </mergeCells>
  <printOptions/>
  <pageMargins left="0.3937007874015748" right="0.1968503937007874" top="0.7874015748031497" bottom="0.1968503937007874" header="0.1968503937007874" footer="0.1968503937007874"/>
  <pageSetup horizontalDpi="600" verticalDpi="600" orientation="landscape" paperSize="9" scale="47" r:id="rId1"/>
  <rowBreaks count="10" manualBreakCount="10">
    <brk id="72" max="17" man="1"/>
    <brk id="142" max="17" man="1"/>
    <brk id="212" max="17" man="1"/>
    <brk id="282" max="17" man="1"/>
    <brk id="352" max="17" man="1"/>
    <brk id="422" max="17" man="1"/>
    <brk id="492" max="17" man="1"/>
    <brk id="562" max="17" man="1"/>
    <brk id="632" max="17" man="1"/>
    <brk id="70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: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zoomScaleSheetLayoutView="100" zoomScalePageLayoutView="0" workbookViewId="0" topLeftCell="C1">
      <pane ySplit="7" topLeftCell="A78" activePane="bottomLeft" state="frozen"/>
      <selection pane="topLeft" activeCell="H22" sqref="H22:I22"/>
      <selection pane="bottomLeft" activeCell="J87" sqref="J87"/>
    </sheetView>
  </sheetViews>
  <sheetFormatPr defaultColWidth="9.00390625" defaultRowHeight="12.75"/>
  <cols>
    <col min="1" max="1" width="4.375" style="0" bestFit="1" customWidth="1"/>
    <col min="2" max="2" width="57.375" style="0" customWidth="1"/>
    <col min="3" max="3" width="6.375" style="0" bestFit="1" customWidth="1"/>
    <col min="4" max="4" width="6.75390625" style="0" bestFit="1" customWidth="1"/>
    <col min="5" max="5" width="9.25390625" style="0" bestFit="1" customWidth="1"/>
    <col min="6" max="6" width="7.625" style="0" bestFit="1" customWidth="1"/>
    <col min="7" max="8" width="17.625" style="89" bestFit="1" customWidth="1"/>
    <col min="9" max="9" width="17.625" style="228" bestFit="1" customWidth="1"/>
    <col min="10" max="10" width="17.625" style="89" bestFit="1" customWidth="1"/>
    <col min="11" max="18" width="17.625" style="0" bestFit="1" customWidth="1"/>
  </cols>
  <sheetData>
    <row r="1" spans="15:18" ht="33.75" customHeight="1">
      <c r="O1" s="259" t="s">
        <v>146</v>
      </c>
      <c r="P1" s="259"/>
      <c r="Q1" s="259"/>
      <c r="R1" s="259"/>
    </row>
    <row r="2" ht="12.75">
      <c r="B2" s="80"/>
    </row>
    <row r="3" spans="1:18" ht="36.75" customHeight="1">
      <c r="A3" s="328" t="s">
        <v>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2:18" ht="15.75">
      <c r="B4" s="1"/>
      <c r="C4" s="1"/>
      <c r="D4" s="1"/>
      <c r="E4" s="1"/>
      <c r="F4" s="1"/>
      <c r="G4" s="90"/>
      <c r="H4" s="90"/>
      <c r="I4" s="229"/>
      <c r="J4" s="90"/>
      <c r="R4" s="34" t="s">
        <v>14</v>
      </c>
    </row>
    <row r="5" spans="1:18" ht="32.25" customHeight="1">
      <c r="A5" s="330" t="s">
        <v>12</v>
      </c>
      <c r="B5" s="302" t="s">
        <v>15</v>
      </c>
      <c r="C5" s="332" t="s">
        <v>16</v>
      </c>
      <c r="D5" s="333"/>
      <c r="E5" s="333"/>
      <c r="F5" s="334"/>
      <c r="G5" s="322" t="s">
        <v>9</v>
      </c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</row>
    <row r="6" spans="1:18" ht="26.25" customHeight="1">
      <c r="A6" s="331"/>
      <c r="B6" s="298"/>
      <c r="C6" s="2" t="s">
        <v>1</v>
      </c>
      <c r="D6" s="2" t="s">
        <v>17</v>
      </c>
      <c r="E6" s="2" t="s">
        <v>18</v>
      </c>
      <c r="F6" s="2" t="s">
        <v>19</v>
      </c>
      <c r="G6" s="87" t="s">
        <v>50</v>
      </c>
      <c r="H6" s="87" t="s">
        <v>51</v>
      </c>
      <c r="I6" s="230" t="s">
        <v>52</v>
      </c>
      <c r="J6" s="87" t="s">
        <v>53</v>
      </c>
      <c r="K6" s="2" t="s">
        <v>54</v>
      </c>
      <c r="L6" s="2" t="s">
        <v>55</v>
      </c>
      <c r="M6" s="2" t="s">
        <v>56</v>
      </c>
      <c r="N6" s="2" t="s">
        <v>57</v>
      </c>
      <c r="O6" s="2" t="s">
        <v>58</v>
      </c>
      <c r="P6" s="2" t="s">
        <v>59</v>
      </c>
      <c r="Q6" s="2" t="s">
        <v>60</v>
      </c>
      <c r="R6" s="2" t="s">
        <v>61</v>
      </c>
    </row>
    <row r="7" spans="1:18" s="30" customFormat="1" ht="11.25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91">
        <v>7</v>
      </c>
      <c r="H7" s="91">
        <v>8</v>
      </c>
      <c r="I7" s="231">
        <v>9</v>
      </c>
      <c r="J7" s="91">
        <v>10</v>
      </c>
      <c r="K7" s="28">
        <v>11</v>
      </c>
      <c r="L7" s="29"/>
      <c r="M7" s="29"/>
      <c r="N7" s="29"/>
      <c r="O7" s="29"/>
      <c r="P7" s="29"/>
      <c r="Q7" s="29"/>
      <c r="R7" s="29"/>
    </row>
    <row r="8" spans="1:18" ht="36" customHeight="1">
      <c r="A8" s="319" t="s">
        <v>101</v>
      </c>
      <c r="B8" s="320"/>
      <c r="C8" s="64" t="s">
        <v>11</v>
      </c>
      <c r="D8" s="64" t="s">
        <v>11</v>
      </c>
      <c r="E8" s="64" t="s">
        <v>11</v>
      </c>
      <c r="F8" s="64" t="s">
        <v>11</v>
      </c>
      <c r="G8" s="92" t="e">
        <f>G9+G14+G19+G24+G29</f>
        <v>#REF!</v>
      </c>
      <c r="H8" s="92" t="e">
        <f aca="true" t="shared" si="0" ref="H8:R8">H9+H14+H19+H24+H29</f>
        <v>#REF!</v>
      </c>
      <c r="I8" s="232" t="e">
        <f t="shared" si="0"/>
        <v>#REF!</v>
      </c>
      <c r="J8" s="92" t="e">
        <f t="shared" si="0"/>
        <v>#REF!</v>
      </c>
      <c r="K8" s="92" t="e">
        <f t="shared" si="0"/>
        <v>#REF!</v>
      </c>
      <c r="L8" s="92" t="e">
        <f t="shared" si="0"/>
        <v>#REF!</v>
      </c>
      <c r="M8" s="92" t="e">
        <f t="shared" si="0"/>
        <v>#REF!</v>
      </c>
      <c r="N8" s="92" t="e">
        <f t="shared" si="0"/>
        <v>#REF!</v>
      </c>
      <c r="O8" s="92" t="e">
        <f t="shared" si="0"/>
        <v>#REF!</v>
      </c>
      <c r="P8" s="92" t="e">
        <f t="shared" si="0"/>
        <v>#REF!</v>
      </c>
      <c r="Q8" s="92" t="e">
        <f t="shared" si="0"/>
        <v>#REF!</v>
      </c>
      <c r="R8" s="92" t="e">
        <f t="shared" si="0"/>
        <v>#REF!</v>
      </c>
    </row>
    <row r="9" spans="1:18" ht="31.5">
      <c r="A9" s="285" t="s">
        <v>10</v>
      </c>
      <c r="B9" s="31" t="s">
        <v>66</v>
      </c>
      <c r="C9" s="287" t="s">
        <v>11</v>
      </c>
      <c r="D9" s="287" t="s">
        <v>11</v>
      </c>
      <c r="E9" s="287" t="s">
        <v>11</v>
      </c>
      <c r="F9" s="287" t="s">
        <v>11</v>
      </c>
      <c r="G9" s="281" t="e">
        <f>SUM(G11:G13)</f>
        <v>#REF!</v>
      </c>
      <c r="H9" s="281" t="e">
        <f aca="true" t="shared" si="1" ref="H9:R9">SUM(H11:H13)</f>
        <v>#REF!</v>
      </c>
      <c r="I9" s="283" t="e">
        <f t="shared" si="1"/>
        <v>#REF!</v>
      </c>
      <c r="J9" s="281" t="e">
        <f t="shared" si="1"/>
        <v>#REF!</v>
      </c>
      <c r="K9" s="289" t="e">
        <f t="shared" si="1"/>
        <v>#REF!</v>
      </c>
      <c r="L9" s="289" t="e">
        <f t="shared" si="1"/>
        <v>#REF!</v>
      </c>
      <c r="M9" s="289" t="e">
        <f t="shared" si="1"/>
        <v>#REF!</v>
      </c>
      <c r="N9" s="289" t="e">
        <f t="shared" si="1"/>
        <v>#REF!</v>
      </c>
      <c r="O9" s="289" t="e">
        <f t="shared" si="1"/>
        <v>#REF!</v>
      </c>
      <c r="P9" s="289" t="e">
        <f t="shared" si="1"/>
        <v>#REF!</v>
      </c>
      <c r="Q9" s="289" t="e">
        <f t="shared" si="1"/>
        <v>#REF!</v>
      </c>
      <c r="R9" s="289" t="e">
        <f t="shared" si="1"/>
        <v>#REF!</v>
      </c>
    </row>
    <row r="10" spans="1:18" ht="15">
      <c r="A10" s="304"/>
      <c r="B10" s="40" t="s">
        <v>134</v>
      </c>
      <c r="C10" s="288"/>
      <c r="D10" s="288"/>
      <c r="E10" s="288"/>
      <c r="F10" s="288"/>
      <c r="G10" s="282"/>
      <c r="H10" s="282"/>
      <c r="I10" s="284"/>
      <c r="J10" s="282"/>
      <c r="K10" s="298"/>
      <c r="L10" s="298"/>
      <c r="M10" s="298"/>
      <c r="N10" s="298"/>
      <c r="O10" s="298"/>
      <c r="P10" s="298"/>
      <c r="Q10" s="298"/>
      <c r="R10" s="298"/>
    </row>
    <row r="11" spans="1:18" ht="12.75">
      <c r="A11" s="50" t="s">
        <v>20</v>
      </c>
      <c r="B11" s="38" t="s">
        <v>21</v>
      </c>
      <c r="C11" s="88">
        <v>833</v>
      </c>
      <c r="D11" s="88">
        <v>409</v>
      </c>
      <c r="E11" s="88" t="s">
        <v>168</v>
      </c>
      <c r="F11" s="88">
        <v>244</v>
      </c>
      <c r="G11" s="86" t="e">
        <f>#REF!</f>
        <v>#REF!</v>
      </c>
      <c r="H11" s="86" t="e">
        <f>#REF!</f>
        <v>#REF!</v>
      </c>
      <c r="I11" s="233" t="e">
        <f>#REF!</f>
        <v>#REF!</v>
      </c>
      <c r="J11" s="86" t="e">
        <f>#REF!</f>
        <v>#REF!</v>
      </c>
      <c r="K11" s="86" t="e">
        <f>#REF!</f>
        <v>#REF!</v>
      </c>
      <c r="L11" s="86" t="e">
        <f>#REF!</f>
        <v>#REF!</v>
      </c>
      <c r="M11" s="86" t="e">
        <f>#REF!</f>
        <v>#REF!</v>
      </c>
      <c r="N11" s="86" t="e">
        <f>#REF!</f>
        <v>#REF!</v>
      </c>
      <c r="O11" s="86" t="e">
        <f>#REF!</f>
        <v>#REF!</v>
      </c>
      <c r="P11" s="86" t="e">
        <f>#REF!</f>
        <v>#REF!</v>
      </c>
      <c r="Q11" s="86" t="e">
        <f>#REF!</f>
        <v>#REF!</v>
      </c>
      <c r="R11" s="86" t="e">
        <f>#REF!</f>
        <v>#REF!</v>
      </c>
    </row>
    <row r="12" spans="1:18" ht="38.25" hidden="1">
      <c r="A12" s="50"/>
      <c r="B12" s="39" t="s">
        <v>92</v>
      </c>
      <c r="C12" s="301">
        <v>833</v>
      </c>
      <c r="D12" s="305" t="s">
        <v>73</v>
      </c>
      <c r="E12" s="301" t="s">
        <v>120</v>
      </c>
      <c r="F12" s="301">
        <v>244</v>
      </c>
      <c r="G12" s="306" t="e">
        <f>#REF!</f>
        <v>#REF!</v>
      </c>
      <c r="H12" s="306" t="e">
        <f>#REF!</f>
        <v>#REF!</v>
      </c>
      <c r="I12" s="309" t="e">
        <f>#REF!</f>
        <v>#REF!</v>
      </c>
      <c r="J12" s="306" t="e">
        <f>#REF!</f>
        <v>#REF!</v>
      </c>
      <c r="K12" s="303" t="e">
        <f>#REF!</f>
        <v>#REF!</v>
      </c>
      <c r="L12" s="303" t="e">
        <f>#REF!</f>
        <v>#REF!</v>
      </c>
      <c r="M12" s="303" t="e">
        <f>#REF!</f>
        <v>#REF!</v>
      </c>
      <c r="N12" s="303" t="e">
        <f>#REF!</f>
        <v>#REF!</v>
      </c>
      <c r="O12" s="303" t="e">
        <f>#REF!</f>
        <v>#REF!</v>
      </c>
      <c r="P12" s="303" t="e">
        <f>#REF!</f>
        <v>#REF!</v>
      </c>
      <c r="Q12" s="303" t="e">
        <f>#REF!</f>
        <v>#REF!</v>
      </c>
      <c r="R12" s="303" t="e">
        <f>#REF!</f>
        <v>#REF!</v>
      </c>
    </row>
    <row r="13" spans="1:18" ht="12.75">
      <c r="A13" s="50" t="s">
        <v>22</v>
      </c>
      <c r="B13" s="38" t="s">
        <v>7</v>
      </c>
      <c r="C13" s="301"/>
      <c r="D13" s="305"/>
      <c r="E13" s="301"/>
      <c r="F13" s="301"/>
      <c r="G13" s="306"/>
      <c r="H13" s="306"/>
      <c r="I13" s="309"/>
      <c r="J13" s="306"/>
      <c r="K13" s="303"/>
      <c r="L13" s="303"/>
      <c r="M13" s="303"/>
      <c r="N13" s="303"/>
      <c r="O13" s="303"/>
      <c r="P13" s="303"/>
      <c r="Q13" s="303"/>
      <c r="R13" s="303"/>
    </row>
    <row r="14" spans="1:18" ht="31.5">
      <c r="A14" s="285" t="s">
        <v>23</v>
      </c>
      <c r="B14" s="31" t="s">
        <v>66</v>
      </c>
      <c r="C14" s="287" t="s">
        <v>11</v>
      </c>
      <c r="D14" s="287" t="s">
        <v>11</v>
      </c>
      <c r="E14" s="287" t="s">
        <v>11</v>
      </c>
      <c r="F14" s="287" t="s">
        <v>11</v>
      </c>
      <c r="G14" s="281" t="e">
        <f>SUM(G17:G18)</f>
        <v>#REF!</v>
      </c>
      <c r="H14" s="281" t="e">
        <f aca="true" t="shared" si="2" ref="H14:R14">SUM(H17:H18)</f>
        <v>#REF!</v>
      </c>
      <c r="I14" s="283" t="e">
        <f t="shared" si="2"/>
        <v>#REF!</v>
      </c>
      <c r="J14" s="281" t="e">
        <f t="shared" si="2"/>
        <v>#REF!</v>
      </c>
      <c r="K14" s="289" t="e">
        <f t="shared" si="2"/>
        <v>#REF!</v>
      </c>
      <c r="L14" s="289" t="e">
        <f t="shared" si="2"/>
        <v>#REF!</v>
      </c>
      <c r="M14" s="289" t="e">
        <f t="shared" si="2"/>
        <v>#REF!</v>
      </c>
      <c r="N14" s="289" t="e">
        <f t="shared" si="2"/>
        <v>#REF!</v>
      </c>
      <c r="O14" s="289" t="e">
        <f t="shared" si="2"/>
        <v>#REF!</v>
      </c>
      <c r="P14" s="289" t="e">
        <f t="shared" si="2"/>
        <v>#REF!</v>
      </c>
      <c r="Q14" s="289" t="e">
        <f t="shared" si="2"/>
        <v>#REF!</v>
      </c>
      <c r="R14" s="289" t="e">
        <f t="shared" si="2"/>
        <v>#REF!</v>
      </c>
    </row>
    <row r="15" spans="1:18" ht="15">
      <c r="A15" s="286"/>
      <c r="B15" s="40" t="s">
        <v>135</v>
      </c>
      <c r="C15" s="288"/>
      <c r="D15" s="288"/>
      <c r="E15" s="288"/>
      <c r="F15" s="288"/>
      <c r="G15" s="282"/>
      <c r="H15" s="282"/>
      <c r="I15" s="284"/>
      <c r="J15" s="282"/>
      <c r="K15" s="298"/>
      <c r="L15" s="298"/>
      <c r="M15" s="298"/>
      <c r="N15" s="298"/>
      <c r="O15" s="298"/>
      <c r="P15" s="298"/>
      <c r="Q15" s="298"/>
      <c r="R15" s="298"/>
    </row>
    <row r="16" spans="1:18" ht="94.5" hidden="1">
      <c r="A16" s="25"/>
      <c r="B16" s="31" t="s">
        <v>119</v>
      </c>
      <c r="C16" s="64" t="s">
        <v>11</v>
      </c>
      <c r="D16" s="64" t="s">
        <v>11</v>
      </c>
      <c r="E16" s="64" t="s">
        <v>11</v>
      </c>
      <c r="F16" s="64" t="s">
        <v>11</v>
      </c>
      <c r="G16" s="93" t="e">
        <f>G17+G18</f>
        <v>#REF!</v>
      </c>
      <c r="H16" s="93" t="e">
        <f aca="true" t="shared" si="3" ref="H16:R16">H17+H18</f>
        <v>#REF!</v>
      </c>
      <c r="I16" s="235" t="e">
        <f t="shared" si="3"/>
        <v>#REF!</v>
      </c>
      <c r="J16" s="93" t="e">
        <f t="shared" si="3"/>
        <v>#REF!</v>
      </c>
      <c r="K16" s="33" t="e">
        <f t="shared" si="3"/>
        <v>#REF!</v>
      </c>
      <c r="L16" s="33" t="e">
        <f t="shared" si="3"/>
        <v>#REF!</v>
      </c>
      <c r="M16" s="33" t="e">
        <f t="shared" si="3"/>
        <v>#REF!</v>
      </c>
      <c r="N16" s="33" t="e">
        <f t="shared" si="3"/>
        <v>#REF!</v>
      </c>
      <c r="O16" s="33" t="e">
        <f t="shared" si="3"/>
        <v>#REF!</v>
      </c>
      <c r="P16" s="33" t="e">
        <f t="shared" si="3"/>
        <v>#REF!</v>
      </c>
      <c r="Q16" s="33" t="e">
        <f t="shared" si="3"/>
        <v>#REF!</v>
      </c>
      <c r="R16" s="33" t="e">
        <f t="shared" si="3"/>
        <v>#REF!</v>
      </c>
    </row>
    <row r="17" spans="1:18" ht="12.75">
      <c r="A17" s="50" t="s">
        <v>20</v>
      </c>
      <c r="B17" s="38" t="s">
        <v>21</v>
      </c>
      <c r="C17" s="61">
        <v>833</v>
      </c>
      <c r="D17" s="60" t="s">
        <v>73</v>
      </c>
      <c r="E17" s="61" t="s">
        <v>121</v>
      </c>
      <c r="F17" s="61">
        <v>414</v>
      </c>
      <c r="G17" s="84" t="e">
        <f>#REF!+#REF!</f>
        <v>#REF!</v>
      </c>
      <c r="H17" s="84" t="e">
        <f>#REF!+#REF!</f>
        <v>#REF!</v>
      </c>
      <c r="I17" s="234" t="e">
        <f>#REF!+#REF!</f>
        <v>#REF!</v>
      </c>
      <c r="J17" s="84" t="e">
        <f>#REF!+#REF!</f>
        <v>#REF!</v>
      </c>
      <c r="K17" s="36" t="e">
        <f>#REF!+#REF!</f>
        <v>#REF!</v>
      </c>
      <c r="L17" s="36" t="e">
        <f>#REF!+#REF!</f>
        <v>#REF!</v>
      </c>
      <c r="M17" s="36" t="e">
        <f>#REF!+#REF!</f>
        <v>#REF!</v>
      </c>
      <c r="N17" s="36" t="e">
        <f>#REF!+#REF!</f>
        <v>#REF!</v>
      </c>
      <c r="O17" s="36" t="e">
        <f>#REF!+#REF!</f>
        <v>#REF!</v>
      </c>
      <c r="P17" s="36" t="e">
        <f>#REF!+#REF!</f>
        <v>#REF!</v>
      </c>
      <c r="Q17" s="36" t="e">
        <f>#REF!+#REF!</f>
        <v>#REF!</v>
      </c>
      <c r="R17" s="36" t="e">
        <f>#REF!+#REF!</f>
        <v>#REF!</v>
      </c>
    </row>
    <row r="18" spans="1:18" ht="12.75">
      <c r="A18" s="50" t="s">
        <v>22</v>
      </c>
      <c r="B18" s="38" t="s">
        <v>7</v>
      </c>
      <c r="C18" s="61">
        <v>833</v>
      </c>
      <c r="D18" s="60" t="s">
        <v>73</v>
      </c>
      <c r="E18" s="61" t="s">
        <v>121</v>
      </c>
      <c r="F18" s="61">
        <v>414</v>
      </c>
      <c r="G18" s="84" t="e">
        <f>#REF!+#REF!</f>
        <v>#REF!</v>
      </c>
      <c r="H18" s="84" t="e">
        <f>#REF!+#REF!</f>
        <v>#REF!</v>
      </c>
      <c r="I18" s="234" t="e">
        <f>#REF!+#REF!</f>
        <v>#REF!</v>
      </c>
      <c r="J18" s="84" t="e">
        <f>#REF!+#REF!</f>
        <v>#REF!</v>
      </c>
      <c r="K18" s="36" t="e">
        <f>#REF!+#REF!</f>
        <v>#REF!</v>
      </c>
      <c r="L18" s="36" t="e">
        <f>#REF!+#REF!</f>
        <v>#REF!</v>
      </c>
      <c r="M18" s="36" t="e">
        <f>#REF!+#REF!</f>
        <v>#REF!</v>
      </c>
      <c r="N18" s="36" t="e">
        <f>#REF!+#REF!</f>
        <v>#REF!</v>
      </c>
      <c r="O18" s="36" t="e">
        <f>#REF!+#REF!</f>
        <v>#REF!</v>
      </c>
      <c r="P18" s="36" t="e">
        <f>#REF!+#REF!</f>
        <v>#REF!</v>
      </c>
      <c r="Q18" s="36" t="e">
        <f>#REF!+#REF!</f>
        <v>#REF!</v>
      </c>
      <c r="R18" s="36" t="e">
        <f>#REF!+#REF!</f>
        <v>#REF!</v>
      </c>
    </row>
    <row r="19" spans="1:18" ht="31.5">
      <c r="A19" s="285" t="s">
        <v>63</v>
      </c>
      <c r="B19" s="31" t="s">
        <v>66</v>
      </c>
      <c r="C19" s="287" t="s">
        <v>11</v>
      </c>
      <c r="D19" s="287" t="s">
        <v>11</v>
      </c>
      <c r="E19" s="287" t="s">
        <v>11</v>
      </c>
      <c r="F19" s="287" t="s">
        <v>11</v>
      </c>
      <c r="G19" s="281" t="e">
        <f>SUM(G21:G23)</f>
        <v>#REF!</v>
      </c>
      <c r="H19" s="281" t="e">
        <f aca="true" t="shared" si="4" ref="H19:R19">SUM(H21:H23)</f>
        <v>#REF!</v>
      </c>
      <c r="I19" s="283" t="e">
        <f t="shared" si="4"/>
        <v>#REF!</v>
      </c>
      <c r="J19" s="281" t="e">
        <f t="shared" si="4"/>
        <v>#REF!</v>
      </c>
      <c r="K19" s="289" t="e">
        <f t="shared" si="4"/>
        <v>#REF!</v>
      </c>
      <c r="L19" s="289" t="e">
        <f t="shared" si="4"/>
        <v>#REF!</v>
      </c>
      <c r="M19" s="289" t="e">
        <f t="shared" si="4"/>
        <v>#REF!</v>
      </c>
      <c r="N19" s="289" t="e">
        <f t="shared" si="4"/>
        <v>#REF!</v>
      </c>
      <c r="O19" s="289" t="e">
        <f t="shared" si="4"/>
        <v>#REF!</v>
      </c>
      <c r="P19" s="289" t="e">
        <f t="shared" si="4"/>
        <v>#REF!</v>
      </c>
      <c r="Q19" s="289" t="e">
        <f t="shared" si="4"/>
        <v>#REF!</v>
      </c>
      <c r="R19" s="289" t="e">
        <f t="shared" si="4"/>
        <v>#REF!</v>
      </c>
    </row>
    <row r="20" spans="1:18" ht="15">
      <c r="A20" s="286"/>
      <c r="B20" s="40" t="s">
        <v>136</v>
      </c>
      <c r="C20" s="288"/>
      <c r="D20" s="288"/>
      <c r="E20" s="288"/>
      <c r="F20" s="288"/>
      <c r="G20" s="291"/>
      <c r="H20" s="291"/>
      <c r="I20" s="292"/>
      <c r="J20" s="291"/>
      <c r="K20" s="290"/>
      <c r="L20" s="290"/>
      <c r="M20" s="290"/>
      <c r="N20" s="290"/>
      <c r="O20" s="290"/>
      <c r="P20" s="290"/>
      <c r="Q20" s="290"/>
      <c r="R20" s="290"/>
    </row>
    <row r="21" spans="1:18" ht="15.75">
      <c r="A21" s="53" t="s">
        <v>20</v>
      </c>
      <c r="B21" s="38" t="s">
        <v>21</v>
      </c>
      <c r="C21" s="65"/>
      <c r="D21" s="65"/>
      <c r="E21" s="65"/>
      <c r="F21" s="65"/>
      <c r="G21" s="94"/>
      <c r="H21" s="94"/>
      <c r="I21" s="236"/>
      <c r="J21" s="94"/>
      <c r="K21" s="37"/>
      <c r="L21" s="37"/>
      <c r="M21" s="37"/>
      <c r="N21" s="37"/>
      <c r="O21" s="37"/>
      <c r="P21" s="37"/>
      <c r="Q21" s="37"/>
      <c r="R21" s="37"/>
    </row>
    <row r="22" spans="1:18" ht="51" hidden="1">
      <c r="A22" s="52"/>
      <c r="B22" s="39" t="s">
        <v>132</v>
      </c>
      <c r="C22" s="301">
        <v>833</v>
      </c>
      <c r="D22" s="305" t="s">
        <v>73</v>
      </c>
      <c r="E22" s="301" t="s">
        <v>122</v>
      </c>
      <c r="F22" s="301">
        <v>522</v>
      </c>
      <c r="G22" s="306" t="e">
        <f>#REF!</f>
        <v>#REF!</v>
      </c>
      <c r="H22" s="306" t="e">
        <f>#REF!</f>
        <v>#REF!</v>
      </c>
      <c r="I22" s="309" t="e">
        <f>#REF!</f>
        <v>#REF!</v>
      </c>
      <c r="J22" s="306" t="e">
        <f>#REF!</f>
        <v>#REF!</v>
      </c>
      <c r="K22" s="303" t="e">
        <f>#REF!</f>
        <v>#REF!</v>
      </c>
      <c r="L22" s="303" t="e">
        <f>#REF!</f>
        <v>#REF!</v>
      </c>
      <c r="M22" s="303" t="e">
        <f>#REF!</f>
        <v>#REF!</v>
      </c>
      <c r="N22" s="303" t="e">
        <f>#REF!</f>
        <v>#REF!</v>
      </c>
      <c r="O22" s="303" t="e">
        <f>#REF!</f>
        <v>#REF!</v>
      </c>
      <c r="P22" s="303" t="e">
        <f>#REF!</f>
        <v>#REF!</v>
      </c>
      <c r="Q22" s="303" t="e">
        <f>#REF!</f>
        <v>#REF!</v>
      </c>
      <c r="R22" s="303" t="e">
        <f>#REF!</f>
        <v>#REF!</v>
      </c>
    </row>
    <row r="23" spans="1:18" ht="12.75">
      <c r="A23" s="50" t="s">
        <v>22</v>
      </c>
      <c r="B23" s="38" t="s">
        <v>7</v>
      </c>
      <c r="C23" s="301"/>
      <c r="D23" s="305"/>
      <c r="E23" s="301"/>
      <c r="F23" s="301"/>
      <c r="G23" s="306"/>
      <c r="H23" s="306"/>
      <c r="I23" s="309"/>
      <c r="J23" s="306"/>
      <c r="K23" s="303"/>
      <c r="L23" s="303"/>
      <c r="M23" s="303"/>
      <c r="N23" s="303"/>
      <c r="O23" s="303"/>
      <c r="P23" s="303"/>
      <c r="Q23" s="303"/>
      <c r="R23" s="303"/>
    </row>
    <row r="24" spans="1:18" ht="31.5">
      <c r="A24" s="285" t="s">
        <v>64</v>
      </c>
      <c r="B24" s="31" t="s">
        <v>66</v>
      </c>
      <c r="C24" s="287" t="s">
        <v>11</v>
      </c>
      <c r="D24" s="287" t="s">
        <v>11</v>
      </c>
      <c r="E24" s="287" t="s">
        <v>11</v>
      </c>
      <c r="F24" s="287" t="s">
        <v>11</v>
      </c>
      <c r="G24" s="281" t="e">
        <f>SUM(G26:G28)</f>
        <v>#REF!</v>
      </c>
      <c r="H24" s="281" t="e">
        <f aca="true" t="shared" si="5" ref="H24:R24">SUM(H26:H28)</f>
        <v>#REF!</v>
      </c>
      <c r="I24" s="283" t="e">
        <f t="shared" si="5"/>
        <v>#REF!</v>
      </c>
      <c r="J24" s="281" t="e">
        <f t="shared" si="5"/>
        <v>#REF!</v>
      </c>
      <c r="K24" s="289" t="e">
        <f t="shared" si="5"/>
        <v>#REF!</v>
      </c>
      <c r="L24" s="289" t="e">
        <f t="shared" si="5"/>
        <v>#REF!</v>
      </c>
      <c r="M24" s="289" t="e">
        <f t="shared" si="5"/>
        <v>#REF!</v>
      </c>
      <c r="N24" s="289" t="e">
        <f t="shared" si="5"/>
        <v>#REF!</v>
      </c>
      <c r="O24" s="289" t="e">
        <f t="shared" si="5"/>
        <v>#REF!</v>
      </c>
      <c r="P24" s="289" t="e">
        <f t="shared" si="5"/>
        <v>#REF!</v>
      </c>
      <c r="Q24" s="289" t="e">
        <f t="shared" si="5"/>
        <v>#REF!</v>
      </c>
      <c r="R24" s="289" t="e">
        <f t="shared" si="5"/>
        <v>#REF!</v>
      </c>
    </row>
    <row r="25" spans="1:18" ht="15">
      <c r="A25" s="286"/>
      <c r="B25" s="40" t="s">
        <v>137</v>
      </c>
      <c r="C25" s="288"/>
      <c r="D25" s="288"/>
      <c r="E25" s="288"/>
      <c r="F25" s="288"/>
      <c r="G25" s="282"/>
      <c r="H25" s="282"/>
      <c r="I25" s="284"/>
      <c r="J25" s="282"/>
      <c r="K25" s="298"/>
      <c r="L25" s="298"/>
      <c r="M25" s="298"/>
      <c r="N25" s="298"/>
      <c r="O25" s="298"/>
      <c r="P25" s="298"/>
      <c r="Q25" s="298"/>
      <c r="R25" s="298"/>
    </row>
    <row r="26" spans="1:18" ht="15.75">
      <c r="A26" s="50" t="s">
        <v>20</v>
      </c>
      <c r="B26" s="38" t="s">
        <v>21</v>
      </c>
      <c r="C26" s="65"/>
      <c r="D26" s="65"/>
      <c r="E26" s="65"/>
      <c r="F26" s="65"/>
      <c r="G26" s="94"/>
      <c r="H26" s="94"/>
      <c r="I26" s="236"/>
      <c r="J26" s="94"/>
      <c r="K26" s="37"/>
      <c r="L26" s="37"/>
      <c r="M26" s="37"/>
      <c r="N26" s="37"/>
      <c r="O26" s="37"/>
      <c r="P26" s="37"/>
      <c r="Q26" s="37"/>
      <c r="R26" s="37"/>
    </row>
    <row r="27" spans="1:18" ht="31.5" customHeight="1" hidden="1">
      <c r="A27" s="49"/>
      <c r="B27" s="39" t="s">
        <v>109</v>
      </c>
      <c r="C27" s="287">
        <v>833</v>
      </c>
      <c r="D27" s="326" t="s">
        <v>73</v>
      </c>
      <c r="E27" s="287" t="s">
        <v>123</v>
      </c>
      <c r="F27" s="287">
        <v>521</v>
      </c>
      <c r="G27" s="317" t="e">
        <f>#REF!</f>
        <v>#REF!</v>
      </c>
      <c r="H27" s="317" t="e">
        <f>#REF!</f>
        <v>#REF!</v>
      </c>
      <c r="I27" s="315" t="e">
        <f>#REF!</f>
        <v>#REF!</v>
      </c>
      <c r="J27" s="317" t="e">
        <f>#REF!</f>
        <v>#REF!</v>
      </c>
      <c r="K27" s="307" t="e">
        <f>#REF!</f>
        <v>#REF!</v>
      </c>
      <c r="L27" s="307" t="e">
        <f>#REF!</f>
        <v>#REF!</v>
      </c>
      <c r="M27" s="307" t="e">
        <f>#REF!</f>
        <v>#REF!</v>
      </c>
      <c r="N27" s="307" t="e">
        <f>#REF!</f>
        <v>#REF!</v>
      </c>
      <c r="O27" s="307" t="e">
        <f>#REF!</f>
        <v>#REF!</v>
      </c>
      <c r="P27" s="307" t="e">
        <f>#REF!</f>
        <v>#REF!</v>
      </c>
      <c r="Q27" s="307" t="e">
        <f>#REF!</f>
        <v>#REF!</v>
      </c>
      <c r="R27" s="307" t="e">
        <f>#REF!</f>
        <v>#REF!</v>
      </c>
    </row>
    <row r="28" spans="1:18" ht="12.75">
      <c r="A28" s="50" t="s">
        <v>22</v>
      </c>
      <c r="B28" s="38" t="s">
        <v>7</v>
      </c>
      <c r="C28" s="288"/>
      <c r="D28" s="327"/>
      <c r="E28" s="288"/>
      <c r="F28" s="288"/>
      <c r="G28" s="318"/>
      <c r="H28" s="318"/>
      <c r="I28" s="316"/>
      <c r="J28" s="318"/>
      <c r="K28" s="308"/>
      <c r="L28" s="308"/>
      <c r="M28" s="308"/>
      <c r="N28" s="308"/>
      <c r="O28" s="308"/>
      <c r="P28" s="308"/>
      <c r="Q28" s="308"/>
      <c r="R28" s="308"/>
    </row>
    <row r="29" spans="1:18" ht="31.5">
      <c r="A29" s="285" t="s">
        <v>65</v>
      </c>
      <c r="B29" s="31" t="s">
        <v>66</v>
      </c>
      <c r="C29" s="287" t="s">
        <v>11</v>
      </c>
      <c r="D29" s="287" t="s">
        <v>11</v>
      </c>
      <c r="E29" s="287" t="s">
        <v>11</v>
      </c>
      <c r="F29" s="287" t="s">
        <v>11</v>
      </c>
      <c r="G29" s="281" t="e">
        <f>SUM(G31:G32)</f>
        <v>#REF!</v>
      </c>
      <c r="H29" s="281" t="e">
        <f aca="true" t="shared" si="6" ref="H29:R29">SUM(H31:H32)</f>
        <v>#REF!</v>
      </c>
      <c r="I29" s="283" t="e">
        <f t="shared" si="6"/>
        <v>#REF!</v>
      </c>
      <c r="J29" s="281" t="e">
        <f t="shared" si="6"/>
        <v>#REF!</v>
      </c>
      <c r="K29" s="281" t="e">
        <f t="shared" si="6"/>
        <v>#REF!</v>
      </c>
      <c r="L29" s="281" t="e">
        <f t="shared" si="6"/>
        <v>#REF!</v>
      </c>
      <c r="M29" s="281" t="e">
        <f t="shared" si="6"/>
        <v>#REF!</v>
      </c>
      <c r="N29" s="281" t="e">
        <f t="shared" si="6"/>
        <v>#REF!</v>
      </c>
      <c r="O29" s="281" t="e">
        <f t="shared" si="6"/>
        <v>#REF!</v>
      </c>
      <c r="P29" s="281" t="e">
        <f t="shared" si="6"/>
        <v>#REF!</v>
      </c>
      <c r="Q29" s="281" t="e">
        <f t="shared" si="6"/>
        <v>#REF!</v>
      </c>
      <c r="R29" s="281" t="e">
        <f t="shared" si="6"/>
        <v>#REF!</v>
      </c>
    </row>
    <row r="30" spans="1:18" ht="15" customHeight="1">
      <c r="A30" s="286"/>
      <c r="B30" s="40" t="s">
        <v>137</v>
      </c>
      <c r="C30" s="288"/>
      <c r="D30" s="288"/>
      <c r="E30" s="288"/>
      <c r="F30" s="288"/>
      <c r="G30" s="282"/>
      <c r="H30" s="282"/>
      <c r="I30" s="284"/>
      <c r="J30" s="282"/>
      <c r="K30" s="282"/>
      <c r="L30" s="282"/>
      <c r="M30" s="282"/>
      <c r="N30" s="282"/>
      <c r="O30" s="282"/>
      <c r="P30" s="282"/>
      <c r="Q30" s="282"/>
      <c r="R30" s="282"/>
    </row>
    <row r="31" spans="1:18" ht="15.75">
      <c r="A31" s="50" t="s">
        <v>20</v>
      </c>
      <c r="B31" s="38" t="s">
        <v>21</v>
      </c>
      <c r="C31" s="65"/>
      <c r="D31" s="65"/>
      <c r="E31" s="65"/>
      <c r="F31" s="65"/>
      <c r="G31" s="94"/>
      <c r="H31" s="94"/>
      <c r="I31" s="236"/>
      <c r="J31" s="94"/>
      <c r="K31" s="37"/>
      <c r="L31" s="37"/>
      <c r="M31" s="37"/>
      <c r="N31" s="37"/>
      <c r="O31" s="37"/>
      <c r="P31" s="37"/>
      <c r="Q31" s="37"/>
      <c r="R31" s="37"/>
    </row>
    <row r="32" spans="1:18" ht="12.75">
      <c r="A32" s="50" t="s">
        <v>22</v>
      </c>
      <c r="B32" s="38" t="s">
        <v>7</v>
      </c>
      <c r="C32" s="102">
        <v>833</v>
      </c>
      <c r="D32" s="105" t="s">
        <v>170</v>
      </c>
      <c r="E32" s="102" t="s">
        <v>171</v>
      </c>
      <c r="F32" s="102">
        <v>512</v>
      </c>
      <c r="G32" s="104" t="e">
        <f>#REF!</f>
        <v>#REF!</v>
      </c>
      <c r="H32" s="104" t="e">
        <f>#REF!</f>
        <v>#REF!</v>
      </c>
      <c r="I32" s="238" t="e">
        <f>#REF!</f>
        <v>#REF!</v>
      </c>
      <c r="J32" s="104" t="e">
        <f>#REF!</f>
        <v>#REF!</v>
      </c>
      <c r="K32" s="104" t="e">
        <f>#REF!</f>
        <v>#REF!</v>
      </c>
      <c r="L32" s="104" t="e">
        <f>#REF!</f>
        <v>#REF!</v>
      </c>
      <c r="M32" s="104" t="e">
        <f>#REF!</f>
        <v>#REF!</v>
      </c>
      <c r="N32" s="104" t="e">
        <f>#REF!</f>
        <v>#REF!</v>
      </c>
      <c r="O32" s="104" t="e">
        <f>#REF!</f>
        <v>#REF!</v>
      </c>
      <c r="P32" s="104" t="e">
        <f>#REF!</f>
        <v>#REF!</v>
      </c>
      <c r="Q32" s="104" t="e">
        <f>#REF!</f>
        <v>#REF!</v>
      </c>
      <c r="R32" s="104" t="e">
        <f>#REF!</f>
        <v>#REF!</v>
      </c>
    </row>
    <row r="33" spans="1:18" ht="35.25" customHeight="1">
      <c r="A33" s="319" t="s">
        <v>105</v>
      </c>
      <c r="B33" s="320"/>
      <c r="C33" s="64" t="s">
        <v>11</v>
      </c>
      <c r="D33" s="64" t="s">
        <v>11</v>
      </c>
      <c r="E33" s="64" t="s">
        <v>11</v>
      </c>
      <c r="F33" s="64" t="s">
        <v>11</v>
      </c>
      <c r="G33" s="92" t="e">
        <f>G34+G39</f>
        <v>#REF!</v>
      </c>
      <c r="H33" s="92" t="e">
        <f aca="true" t="shared" si="7" ref="H33:R33">H34+H39</f>
        <v>#REF!</v>
      </c>
      <c r="I33" s="232" t="e">
        <f t="shared" si="7"/>
        <v>#REF!</v>
      </c>
      <c r="J33" s="92" t="e">
        <f t="shared" si="7"/>
        <v>#REF!</v>
      </c>
      <c r="K33" s="32" t="e">
        <f t="shared" si="7"/>
        <v>#REF!</v>
      </c>
      <c r="L33" s="32" t="e">
        <f t="shared" si="7"/>
        <v>#REF!</v>
      </c>
      <c r="M33" s="32" t="e">
        <f t="shared" si="7"/>
        <v>#REF!</v>
      </c>
      <c r="N33" s="32" t="e">
        <f t="shared" si="7"/>
        <v>#REF!</v>
      </c>
      <c r="O33" s="32" t="e">
        <f t="shared" si="7"/>
        <v>#REF!</v>
      </c>
      <c r="P33" s="32" t="e">
        <f t="shared" si="7"/>
        <v>#REF!</v>
      </c>
      <c r="Q33" s="32" t="e">
        <f t="shared" si="7"/>
        <v>#REF!</v>
      </c>
      <c r="R33" s="32" t="e">
        <f t="shared" si="7"/>
        <v>#REF!</v>
      </c>
    </row>
    <row r="34" spans="1:18" ht="31.5">
      <c r="A34" s="285" t="s">
        <v>10</v>
      </c>
      <c r="B34" s="31" t="s">
        <v>66</v>
      </c>
      <c r="C34" s="287" t="s">
        <v>11</v>
      </c>
      <c r="D34" s="287" t="s">
        <v>11</v>
      </c>
      <c r="E34" s="287" t="s">
        <v>11</v>
      </c>
      <c r="F34" s="287" t="s">
        <v>11</v>
      </c>
      <c r="G34" s="281" t="e">
        <f>SUM(G36:G38)</f>
        <v>#REF!</v>
      </c>
      <c r="H34" s="281" t="e">
        <f aca="true" t="shared" si="8" ref="H34:R34">SUM(H36:H38)</f>
        <v>#REF!</v>
      </c>
      <c r="I34" s="283" t="e">
        <f t="shared" si="8"/>
        <v>#REF!</v>
      </c>
      <c r="J34" s="281" t="e">
        <f t="shared" si="8"/>
        <v>#REF!</v>
      </c>
      <c r="K34" s="289" t="e">
        <f t="shared" si="8"/>
        <v>#REF!</v>
      </c>
      <c r="L34" s="289" t="e">
        <f t="shared" si="8"/>
        <v>#REF!</v>
      </c>
      <c r="M34" s="289" t="e">
        <f t="shared" si="8"/>
        <v>#REF!</v>
      </c>
      <c r="N34" s="289" t="e">
        <f t="shared" si="8"/>
        <v>#REF!</v>
      </c>
      <c r="O34" s="289" t="e">
        <f t="shared" si="8"/>
        <v>#REF!</v>
      </c>
      <c r="P34" s="289" t="e">
        <f t="shared" si="8"/>
        <v>#REF!</v>
      </c>
      <c r="Q34" s="289" t="e">
        <f t="shared" si="8"/>
        <v>#REF!</v>
      </c>
      <c r="R34" s="289" t="e">
        <f t="shared" si="8"/>
        <v>#REF!</v>
      </c>
    </row>
    <row r="35" spans="1:18" ht="15.75" customHeight="1">
      <c r="A35" s="286"/>
      <c r="B35" s="40" t="s">
        <v>134</v>
      </c>
      <c r="C35" s="288"/>
      <c r="D35" s="288"/>
      <c r="E35" s="288"/>
      <c r="F35" s="288"/>
      <c r="G35" s="282"/>
      <c r="H35" s="282"/>
      <c r="I35" s="284"/>
      <c r="J35" s="282"/>
      <c r="K35" s="298"/>
      <c r="L35" s="298"/>
      <c r="M35" s="298"/>
      <c r="N35" s="298"/>
      <c r="O35" s="298"/>
      <c r="P35" s="298"/>
      <c r="Q35" s="298"/>
      <c r="R35" s="298"/>
    </row>
    <row r="36" spans="1:18" ht="15" customHeight="1">
      <c r="A36" s="50" t="s">
        <v>20</v>
      </c>
      <c r="B36" s="38" t="s">
        <v>21</v>
      </c>
      <c r="C36" s="64"/>
      <c r="D36" s="64"/>
      <c r="E36" s="64"/>
      <c r="F36" s="64"/>
      <c r="G36" s="95"/>
      <c r="H36" s="95"/>
      <c r="I36" s="239"/>
      <c r="J36" s="95"/>
      <c r="K36" s="41"/>
      <c r="L36" s="41"/>
      <c r="M36" s="41"/>
      <c r="N36" s="41"/>
      <c r="O36" s="41"/>
      <c r="P36" s="41"/>
      <c r="Q36" s="41"/>
      <c r="R36" s="41"/>
    </row>
    <row r="37" spans="1:18" ht="47.25" hidden="1">
      <c r="A37" s="52" t="s">
        <v>10</v>
      </c>
      <c r="B37" s="31" t="s">
        <v>107</v>
      </c>
      <c r="C37" s="287">
        <v>833</v>
      </c>
      <c r="D37" s="312" t="s">
        <v>85</v>
      </c>
      <c r="E37" s="287" t="s">
        <v>124</v>
      </c>
      <c r="F37" s="287">
        <v>521</v>
      </c>
      <c r="G37" s="317" t="e">
        <f>#REF!+#REF!</f>
        <v>#REF!</v>
      </c>
      <c r="H37" s="317" t="e">
        <f>#REF!+#REF!</f>
        <v>#REF!</v>
      </c>
      <c r="I37" s="315" t="e">
        <f>#REF!+#REF!</f>
        <v>#REF!</v>
      </c>
      <c r="J37" s="317" t="e">
        <f>#REF!+#REF!</f>
        <v>#REF!</v>
      </c>
      <c r="K37" s="307" t="e">
        <f>#REF!+#REF!</f>
        <v>#REF!</v>
      </c>
      <c r="L37" s="307" t="e">
        <f>#REF!+#REF!</f>
        <v>#REF!</v>
      </c>
      <c r="M37" s="307" t="e">
        <f>#REF!+#REF!</f>
        <v>#REF!</v>
      </c>
      <c r="N37" s="307" t="e">
        <f>#REF!+#REF!</f>
        <v>#REF!</v>
      </c>
      <c r="O37" s="307" t="e">
        <f>#REF!+#REF!</f>
        <v>#REF!</v>
      </c>
      <c r="P37" s="307" t="e">
        <f>#REF!+#REF!</f>
        <v>#REF!</v>
      </c>
      <c r="Q37" s="307" t="e">
        <f>#REF!+#REF!</f>
        <v>#REF!</v>
      </c>
      <c r="R37" s="307" t="e">
        <f>#REF!+#REF!</f>
        <v>#REF!</v>
      </c>
    </row>
    <row r="38" spans="1:18" ht="12.75">
      <c r="A38" s="50" t="s">
        <v>22</v>
      </c>
      <c r="B38" s="38" t="s">
        <v>7</v>
      </c>
      <c r="C38" s="288"/>
      <c r="D38" s="313"/>
      <c r="E38" s="288"/>
      <c r="F38" s="288"/>
      <c r="G38" s="318"/>
      <c r="H38" s="318"/>
      <c r="I38" s="316"/>
      <c r="J38" s="318"/>
      <c r="K38" s="308"/>
      <c r="L38" s="308"/>
      <c r="M38" s="308"/>
      <c r="N38" s="308"/>
      <c r="O38" s="308"/>
      <c r="P38" s="308"/>
      <c r="Q38" s="308"/>
      <c r="R38" s="308"/>
    </row>
    <row r="39" spans="1:18" ht="31.5">
      <c r="A39" s="285" t="s">
        <v>23</v>
      </c>
      <c r="B39" s="31" t="s">
        <v>66</v>
      </c>
      <c r="C39" s="287" t="s">
        <v>11</v>
      </c>
      <c r="D39" s="287" t="s">
        <v>11</v>
      </c>
      <c r="E39" s="287" t="s">
        <v>11</v>
      </c>
      <c r="F39" s="287" t="s">
        <v>11</v>
      </c>
      <c r="G39" s="281" t="e">
        <f>SUM(G41:G43)</f>
        <v>#REF!</v>
      </c>
      <c r="H39" s="281" t="e">
        <f aca="true" t="shared" si="9" ref="H39:R39">SUM(H41:H43)</f>
        <v>#REF!</v>
      </c>
      <c r="I39" s="283" t="e">
        <f t="shared" si="9"/>
        <v>#REF!</v>
      </c>
      <c r="J39" s="281" t="e">
        <f t="shared" si="9"/>
        <v>#REF!</v>
      </c>
      <c r="K39" s="289" t="e">
        <f t="shared" si="9"/>
        <v>#REF!</v>
      </c>
      <c r="L39" s="289" t="e">
        <f t="shared" si="9"/>
        <v>#REF!</v>
      </c>
      <c r="M39" s="289" t="e">
        <f t="shared" si="9"/>
        <v>#REF!</v>
      </c>
      <c r="N39" s="289" t="e">
        <f t="shared" si="9"/>
        <v>#REF!</v>
      </c>
      <c r="O39" s="289" t="e">
        <f t="shared" si="9"/>
        <v>#REF!</v>
      </c>
      <c r="P39" s="289" t="e">
        <f t="shared" si="9"/>
        <v>#REF!</v>
      </c>
      <c r="Q39" s="289" t="e">
        <f t="shared" si="9"/>
        <v>#REF!</v>
      </c>
      <c r="R39" s="289" t="e">
        <f t="shared" si="9"/>
        <v>#REF!</v>
      </c>
    </row>
    <row r="40" spans="1:18" ht="15.75" customHeight="1">
      <c r="A40" s="286"/>
      <c r="B40" s="40" t="s">
        <v>135</v>
      </c>
      <c r="C40" s="288"/>
      <c r="D40" s="288"/>
      <c r="E40" s="288"/>
      <c r="F40" s="288"/>
      <c r="G40" s="282"/>
      <c r="H40" s="282"/>
      <c r="I40" s="284"/>
      <c r="J40" s="282"/>
      <c r="K40" s="298"/>
      <c r="L40" s="298"/>
      <c r="M40" s="298"/>
      <c r="N40" s="298"/>
      <c r="O40" s="298"/>
      <c r="P40" s="298"/>
      <c r="Q40" s="298"/>
      <c r="R40" s="298"/>
    </row>
    <row r="41" spans="1:18" ht="15" customHeight="1">
      <c r="A41" s="50" t="s">
        <v>20</v>
      </c>
      <c r="B41" s="38" t="s">
        <v>21</v>
      </c>
      <c r="C41" s="61"/>
      <c r="D41" s="62"/>
      <c r="E41" s="61"/>
      <c r="F41" s="61"/>
      <c r="G41" s="86"/>
      <c r="H41" s="86"/>
      <c r="I41" s="233"/>
      <c r="J41" s="86"/>
      <c r="K41" s="42"/>
      <c r="L41" s="42"/>
      <c r="M41" s="42"/>
      <c r="N41" s="42"/>
      <c r="O41" s="42"/>
      <c r="P41" s="42"/>
      <c r="Q41" s="42"/>
      <c r="R41" s="42"/>
    </row>
    <row r="42" spans="1:18" ht="47.25" hidden="1">
      <c r="A42" s="52" t="s">
        <v>23</v>
      </c>
      <c r="B42" s="31" t="s">
        <v>94</v>
      </c>
      <c r="C42" s="287">
        <v>833</v>
      </c>
      <c r="D42" s="312" t="s">
        <v>85</v>
      </c>
      <c r="E42" s="287" t="s">
        <v>173</v>
      </c>
      <c r="F42" s="287">
        <v>540</v>
      </c>
      <c r="G42" s="310" t="e">
        <f>#REF!</f>
        <v>#REF!</v>
      </c>
      <c r="H42" s="310" t="e">
        <f>#REF!</f>
        <v>#REF!</v>
      </c>
      <c r="I42" s="335" t="e">
        <f>#REF!</f>
        <v>#REF!</v>
      </c>
      <c r="J42" s="310" t="e">
        <f>#REF!</f>
        <v>#REF!</v>
      </c>
      <c r="K42" s="324" t="e">
        <f>#REF!</f>
        <v>#REF!</v>
      </c>
      <c r="L42" s="324" t="e">
        <f>#REF!</f>
        <v>#REF!</v>
      </c>
      <c r="M42" s="324" t="e">
        <f>#REF!</f>
        <v>#REF!</v>
      </c>
      <c r="N42" s="324" t="e">
        <f>#REF!</f>
        <v>#REF!</v>
      </c>
      <c r="O42" s="324" t="e">
        <f>#REF!</f>
        <v>#REF!</v>
      </c>
      <c r="P42" s="324" t="e">
        <f>#REF!</f>
        <v>#REF!</v>
      </c>
      <c r="Q42" s="324" t="e">
        <f>#REF!</f>
        <v>#REF!</v>
      </c>
      <c r="R42" s="324" t="e">
        <f>#REF!</f>
        <v>#REF!</v>
      </c>
    </row>
    <row r="43" spans="1:18" ht="12.75">
      <c r="A43" s="50" t="s">
        <v>22</v>
      </c>
      <c r="B43" s="38" t="s">
        <v>7</v>
      </c>
      <c r="C43" s="288"/>
      <c r="D43" s="313"/>
      <c r="E43" s="288"/>
      <c r="F43" s="288"/>
      <c r="G43" s="311"/>
      <c r="H43" s="311"/>
      <c r="I43" s="336"/>
      <c r="J43" s="311"/>
      <c r="K43" s="325"/>
      <c r="L43" s="325"/>
      <c r="M43" s="325"/>
      <c r="N43" s="325"/>
      <c r="O43" s="325"/>
      <c r="P43" s="325"/>
      <c r="Q43" s="325"/>
      <c r="R43" s="325"/>
    </row>
    <row r="44" spans="1:18" ht="34.5" customHeight="1">
      <c r="A44" s="319" t="s">
        <v>104</v>
      </c>
      <c r="B44" s="320"/>
      <c r="C44" s="64" t="s">
        <v>11</v>
      </c>
      <c r="D44" s="64" t="s">
        <v>11</v>
      </c>
      <c r="E44" s="64" t="s">
        <v>11</v>
      </c>
      <c r="F44" s="64" t="s">
        <v>11</v>
      </c>
      <c r="G44" s="92" t="e">
        <f>G45+G50+G58+G54</f>
        <v>#REF!</v>
      </c>
      <c r="H44" s="92" t="e">
        <f>H45+H50+H58+H54</f>
        <v>#REF!</v>
      </c>
      <c r="I44" s="232" t="e">
        <f>I45+I50+I58+I54</f>
        <v>#REF!</v>
      </c>
      <c r="J44" s="92" t="e">
        <f aca="true" t="shared" si="10" ref="J44:R44">J45+J50+J58</f>
        <v>#REF!</v>
      </c>
      <c r="K44" s="32" t="e">
        <f t="shared" si="10"/>
        <v>#REF!</v>
      </c>
      <c r="L44" s="32" t="e">
        <f t="shared" si="10"/>
        <v>#REF!</v>
      </c>
      <c r="M44" s="32" t="e">
        <f t="shared" si="10"/>
        <v>#REF!</v>
      </c>
      <c r="N44" s="32" t="e">
        <f t="shared" si="10"/>
        <v>#REF!</v>
      </c>
      <c r="O44" s="32" t="e">
        <f t="shared" si="10"/>
        <v>#REF!</v>
      </c>
      <c r="P44" s="32" t="e">
        <f t="shared" si="10"/>
        <v>#REF!</v>
      </c>
      <c r="Q44" s="32" t="e">
        <f t="shared" si="10"/>
        <v>#REF!</v>
      </c>
      <c r="R44" s="32" t="e">
        <f t="shared" si="10"/>
        <v>#REF!</v>
      </c>
    </row>
    <row r="45" spans="1:18" ht="31.5">
      <c r="A45" s="302" t="s">
        <v>10</v>
      </c>
      <c r="B45" s="31" t="s">
        <v>66</v>
      </c>
      <c r="C45" s="287" t="s">
        <v>11</v>
      </c>
      <c r="D45" s="287" t="s">
        <v>11</v>
      </c>
      <c r="E45" s="287" t="s">
        <v>11</v>
      </c>
      <c r="F45" s="287" t="s">
        <v>11</v>
      </c>
      <c r="G45" s="281" t="e">
        <f>SUM(G47:G49)</f>
        <v>#REF!</v>
      </c>
      <c r="H45" s="281" t="e">
        <f aca="true" t="shared" si="11" ref="H45:R45">SUM(H47:H49)</f>
        <v>#REF!</v>
      </c>
      <c r="I45" s="283" t="e">
        <f t="shared" si="11"/>
        <v>#REF!</v>
      </c>
      <c r="J45" s="281" t="e">
        <f t="shared" si="11"/>
        <v>#REF!</v>
      </c>
      <c r="K45" s="289" t="e">
        <f t="shared" si="11"/>
        <v>#REF!</v>
      </c>
      <c r="L45" s="289" t="e">
        <f t="shared" si="11"/>
        <v>#REF!</v>
      </c>
      <c r="M45" s="289" t="e">
        <f t="shared" si="11"/>
        <v>#REF!</v>
      </c>
      <c r="N45" s="289" t="e">
        <f t="shared" si="11"/>
        <v>#REF!</v>
      </c>
      <c r="O45" s="289" t="e">
        <f t="shared" si="11"/>
        <v>#REF!</v>
      </c>
      <c r="P45" s="289" t="e">
        <f t="shared" si="11"/>
        <v>#REF!</v>
      </c>
      <c r="Q45" s="289" t="e">
        <f t="shared" si="11"/>
        <v>#REF!</v>
      </c>
      <c r="R45" s="289" t="e">
        <f t="shared" si="11"/>
        <v>#REF!</v>
      </c>
    </row>
    <row r="46" spans="1:18" ht="15.75" customHeight="1">
      <c r="A46" s="298"/>
      <c r="B46" s="40" t="s">
        <v>134</v>
      </c>
      <c r="C46" s="288"/>
      <c r="D46" s="288"/>
      <c r="E46" s="288"/>
      <c r="F46" s="288"/>
      <c r="G46" s="291"/>
      <c r="H46" s="291"/>
      <c r="I46" s="292"/>
      <c r="J46" s="291"/>
      <c r="K46" s="290"/>
      <c r="L46" s="290"/>
      <c r="M46" s="290"/>
      <c r="N46" s="290"/>
      <c r="O46" s="290"/>
      <c r="P46" s="290"/>
      <c r="Q46" s="290"/>
      <c r="R46" s="290"/>
    </row>
    <row r="47" spans="1:18" ht="12.75">
      <c r="A47" s="48" t="s">
        <v>20</v>
      </c>
      <c r="B47" s="38" t="s">
        <v>21</v>
      </c>
      <c r="C47" s="43"/>
      <c r="D47" s="43"/>
      <c r="E47" s="43"/>
      <c r="F47" s="43"/>
      <c r="G47" s="95"/>
      <c r="H47" s="95"/>
      <c r="I47" s="239"/>
      <c r="J47" s="95"/>
      <c r="K47" s="41"/>
      <c r="L47" s="41"/>
      <c r="M47" s="41"/>
      <c r="N47" s="41"/>
      <c r="O47" s="41"/>
      <c r="P47" s="41"/>
      <c r="Q47" s="41"/>
      <c r="R47" s="41"/>
    </row>
    <row r="48" spans="1:18" s="24" customFormat="1" ht="63" hidden="1">
      <c r="A48" s="52" t="s">
        <v>10</v>
      </c>
      <c r="B48" s="31" t="s">
        <v>95</v>
      </c>
      <c r="C48" s="301">
        <v>833</v>
      </c>
      <c r="D48" s="323" t="s">
        <v>85</v>
      </c>
      <c r="E48" s="301" t="s">
        <v>150</v>
      </c>
      <c r="F48" s="301">
        <v>521</v>
      </c>
      <c r="G48" s="306" t="e">
        <f>#REF!</f>
        <v>#REF!</v>
      </c>
      <c r="H48" s="306" t="e">
        <f>#REF!</f>
        <v>#REF!</v>
      </c>
      <c r="I48" s="309" t="e">
        <f>#REF!</f>
        <v>#REF!</v>
      </c>
      <c r="J48" s="306" t="e">
        <f>#REF!</f>
        <v>#REF!</v>
      </c>
      <c r="K48" s="303" t="e">
        <f>#REF!</f>
        <v>#REF!</v>
      </c>
      <c r="L48" s="303" t="e">
        <f>#REF!</f>
        <v>#REF!</v>
      </c>
      <c r="M48" s="303" t="e">
        <f>#REF!</f>
        <v>#REF!</v>
      </c>
      <c r="N48" s="303" t="e">
        <f>#REF!</f>
        <v>#REF!</v>
      </c>
      <c r="O48" s="303" t="e">
        <f>#REF!</f>
        <v>#REF!</v>
      </c>
      <c r="P48" s="303" t="e">
        <f>#REF!</f>
        <v>#REF!</v>
      </c>
      <c r="Q48" s="303" t="e">
        <f>#REF!</f>
        <v>#REF!</v>
      </c>
      <c r="R48" s="303" t="e">
        <f>#REF!</f>
        <v>#REF!</v>
      </c>
    </row>
    <row r="49" spans="1:18" s="24" customFormat="1" ht="12.75">
      <c r="A49" s="50" t="s">
        <v>22</v>
      </c>
      <c r="B49" s="38" t="s">
        <v>7</v>
      </c>
      <c r="C49" s="301"/>
      <c r="D49" s="323"/>
      <c r="E49" s="301"/>
      <c r="F49" s="301"/>
      <c r="G49" s="306"/>
      <c r="H49" s="306"/>
      <c r="I49" s="309"/>
      <c r="J49" s="306"/>
      <c r="K49" s="303"/>
      <c r="L49" s="303"/>
      <c r="M49" s="303"/>
      <c r="N49" s="303"/>
      <c r="O49" s="303"/>
      <c r="P49" s="303"/>
      <c r="Q49" s="303"/>
      <c r="R49" s="303"/>
    </row>
    <row r="50" spans="1:18" s="24" customFormat="1" ht="31.5">
      <c r="A50" s="285" t="s">
        <v>23</v>
      </c>
      <c r="B50" s="31" t="s">
        <v>151</v>
      </c>
      <c r="C50" s="287" t="s">
        <v>11</v>
      </c>
      <c r="D50" s="287" t="s">
        <v>11</v>
      </c>
      <c r="E50" s="287" t="s">
        <v>11</v>
      </c>
      <c r="F50" s="287" t="s">
        <v>11</v>
      </c>
      <c r="G50" s="281" t="e">
        <f>SUM(G52:G53)</f>
        <v>#REF!</v>
      </c>
      <c r="H50" s="281" t="e">
        <f aca="true" t="shared" si="12" ref="H50:R50">SUM(H52:H53)</f>
        <v>#REF!</v>
      </c>
      <c r="I50" s="283" t="e">
        <f t="shared" si="12"/>
        <v>#REF!</v>
      </c>
      <c r="J50" s="281" t="e">
        <f t="shared" si="12"/>
        <v>#REF!</v>
      </c>
      <c r="K50" s="289" t="e">
        <f t="shared" si="12"/>
        <v>#REF!</v>
      </c>
      <c r="L50" s="289" t="e">
        <f t="shared" si="12"/>
        <v>#REF!</v>
      </c>
      <c r="M50" s="289" t="e">
        <f t="shared" si="12"/>
        <v>#REF!</v>
      </c>
      <c r="N50" s="289" t="e">
        <f t="shared" si="12"/>
        <v>#REF!</v>
      </c>
      <c r="O50" s="289" t="e">
        <f t="shared" si="12"/>
        <v>#REF!</v>
      </c>
      <c r="P50" s="289" t="e">
        <f t="shared" si="12"/>
        <v>#REF!</v>
      </c>
      <c r="Q50" s="289" t="e">
        <f t="shared" si="12"/>
        <v>#REF!</v>
      </c>
      <c r="R50" s="289" t="e">
        <f t="shared" si="12"/>
        <v>#REF!</v>
      </c>
    </row>
    <row r="51" spans="1:18" s="24" customFormat="1" ht="15" customHeight="1">
      <c r="A51" s="286"/>
      <c r="B51" s="40" t="s">
        <v>135</v>
      </c>
      <c r="C51" s="288"/>
      <c r="D51" s="288"/>
      <c r="E51" s="288"/>
      <c r="F51" s="288"/>
      <c r="G51" s="291"/>
      <c r="H51" s="291"/>
      <c r="I51" s="292"/>
      <c r="J51" s="291"/>
      <c r="K51" s="290"/>
      <c r="L51" s="290"/>
      <c r="M51" s="290"/>
      <c r="N51" s="290"/>
      <c r="O51" s="290"/>
      <c r="P51" s="290"/>
      <c r="Q51" s="290"/>
      <c r="R51" s="290"/>
    </row>
    <row r="52" spans="1:18" s="24" customFormat="1" ht="12.75">
      <c r="A52" s="66" t="s">
        <v>20</v>
      </c>
      <c r="B52" s="38" t="s">
        <v>21</v>
      </c>
      <c r="C52" s="57"/>
      <c r="D52" s="59"/>
      <c r="E52" s="57"/>
      <c r="F52" s="57"/>
      <c r="G52" s="96"/>
      <c r="H52" s="96"/>
      <c r="I52" s="237"/>
      <c r="J52" s="96"/>
      <c r="K52" s="58"/>
      <c r="L52" s="58"/>
      <c r="M52" s="58"/>
      <c r="N52" s="58"/>
      <c r="O52" s="58"/>
      <c r="P52" s="58"/>
      <c r="Q52" s="58"/>
      <c r="R52" s="58"/>
    </row>
    <row r="53" spans="1:18" s="24" customFormat="1" ht="12.75">
      <c r="A53" s="66" t="s">
        <v>22</v>
      </c>
      <c r="B53" s="38" t="s">
        <v>7</v>
      </c>
      <c r="C53" s="57">
        <v>822</v>
      </c>
      <c r="D53" s="59" t="s">
        <v>85</v>
      </c>
      <c r="E53" s="57" t="s">
        <v>131</v>
      </c>
      <c r="F53" s="57">
        <v>400</v>
      </c>
      <c r="G53" s="96" t="e">
        <f>#REF!</f>
        <v>#REF!</v>
      </c>
      <c r="H53" s="96" t="e">
        <f>#REF!</f>
        <v>#REF!</v>
      </c>
      <c r="I53" s="237" t="e">
        <f>#REF!</f>
        <v>#REF!</v>
      </c>
      <c r="J53" s="96" t="e">
        <f>#REF!</f>
        <v>#REF!</v>
      </c>
      <c r="K53" s="58" t="e">
        <f>#REF!</f>
        <v>#REF!</v>
      </c>
      <c r="L53" s="58" t="e">
        <f>#REF!</f>
        <v>#REF!</v>
      </c>
      <c r="M53" s="58" t="e">
        <f>#REF!</f>
        <v>#REF!</v>
      </c>
      <c r="N53" s="58" t="e">
        <f>#REF!</f>
        <v>#REF!</v>
      </c>
      <c r="O53" s="58" t="e">
        <f>#REF!</f>
        <v>#REF!</v>
      </c>
      <c r="P53" s="58" t="e">
        <f>#REF!</f>
        <v>#REF!</v>
      </c>
      <c r="Q53" s="58" t="e">
        <f>#REF!</f>
        <v>#REF!</v>
      </c>
      <c r="R53" s="58" t="e">
        <f>#REF!</f>
        <v>#REF!</v>
      </c>
    </row>
    <row r="54" spans="1:18" s="24" customFormat="1" ht="31.5" hidden="1">
      <c r="A54" s="285" t="s">
        <v>63</v>
      </c>
      <c r="B54" s="31" t="s">
        <v>66</v>
      </c>
      <c r="C54" s="287" t="s">
        <v>11</v>
      </c>
      <c r="D54" s="287" t="s">
        <v>11</v>
      </c>
      <c r="E54" s="287" t="s">
        <v>11</v>
      </c>
      <c r="F54" s="287" t="s">
        <v>11</v>
      </c>
      <c r="G54" s="281" t="e">
        <f>SUM(G56:G57)</f>
        <v>#REF!</v>
      </c>
      <c r="H54" s="281" t="e">
        <f aca="true" t="shared" si="13" ref="H54:R54">SUM(H56:H57)</f>
        <v>#REF!</v>
      </c>
      <c r="I54" s="283" t="e">
        <f t="shared" si="13"/>
        <v>#REF!</v>
      </c>
      <c r="J54" s="281" t="e">
        <f t="shared" si="13"/>
        <v>#REF!</v>
      </c>
      <c r="K54" s="289" t="e">
        <f t="shared" si="13"/>
        <v>#REF!</v>
      </c>
      <c r="L54" s="289" t="e">
        <f t="shared" si="13"/>
        <v>#REF!</v>
      </c>
      <c r="M54" s="289" t="e">
        <f t="shared" si="13"/>
        <v>#REF!</v>
      </c>
      <c r="N54" s="289" t="e">
        <f t="shared" si="13"/>
        <v>#REF!</v>
      </c>
      <c r="O54" s="289" t="e">
        <f t="shared" si="13"/>
        <v>#REF!</v>
      </c>
      <c r="P54" s="289" t="e">
        <f t="shared" si="13"/>
        <v>#REF!</v>
      </c>
      <c r="Q54" s="289" t="e">
        <f t="shared" si="13"/>
        <v>#REF!</v>
      </c>
      <c r="R54" s="289" t="e">
        <f t="shared" si="13"/>
        <v>#REF!</v>
      </c>
    </row>
    <row r="55" spans="1:18" s="24" customFormat="1" ht="15" hidden="1">
      <c r="A55" s="286"/>
      <c r="B55" s="40" t="s">
        <v>136</v>
      </c>
      <c r="C55" s="288"/>
      <c r="D55" s="288"/>
      <c r="E55" s="288"/>
      <c r="F55" s="288"/>
      <c r="G55" s="291"/>
      <c r="H55" s="291"/>
      <c r="I55" s="292"/>
      <c r="J55" s="291"/>
      <c r="K55" s="290"/>
      <c r="L55" s="290"/>
      <c r="M55" s="290"/>
      <c r="N55" s="290"/>
      <c r="O55" s="290"/>
      <c r="P55" s="290"/>
      <c r="Q55" s="290"/>
      <c r="R55" s="290"/>
    </row>
    <row r="56" spans="1:18" s="24" customFormat="1" ht="12.75" hidden="1">
      <c r="A56" s="66" t="s">
        <v>20</v>
      </c>
      <c r="B56" s="38" t="s">
        <v>21</v>
      </c>
      <c r="C56" s="81"/>
      <c r="D56" s="83"/>
      <c r="E56" s="81"/>
      <c r="F56" s="81"/>
      <c r="G56" s="96"/>
      <c r="H56" s="96"/>
      <c r="I56" s="237"/>
      <c r="J56" s="96"/>
      <c r="K56" s="82"/>
      <c r="L56" s="82"/>
      <c r="M56" s="82"/>
      <c r="N56" s="82"/>
      <c r="O56" s="82"/>
      <c r="P56" s="82"/>
      <c r="Q56" s="82"/>
      <c r="R56" s="82"/>
    </row>
    <row r="57" spans="1:18" s="24" customFormat="1" ht="12.75" hidden="1">
      <c r="A57" s="66" t="s">
        <v>22</v>
      </c>
      <c r="B57" s="38" t="s">
        <v>7</v>
      </c>
      <c r="C57" s="81">
        <v>833</v>
      </c>
      <c r="D57" s="83" t="s">
        <v>85</v>
      </c>
      <c r="E57" s="81" t="s">
        <v>131</v>
      </c>
      <c r="F57" s="81">
        <v>244</v>
      </c>
      <c r="G57" s="96" t="e">
        <f>#REF!+#REF!</f>
        <v>#REF!</v>
      </c>
      <c r="H57" s="96" t="e">
        <f>#REF!+#REF!</f>
        <v>#REF!</v>
      </c>
      <c r="I57" s="237" t="e">
        <f>#REF!+#REF!</f>
        <v>#REF!</v>
      </c>
      <c r="J57" s="96" t="e">
        <f>#REF!+#REF!</f>
        <v>#REF!</v>
      </c>
      <c r="K57" s="82" t="e">
        <f>#REF!+#REF!</f>
        <v>#REF!</v>
      </c>
      <c r="L57" s="82" t="e">
        <f>#REF!+#REF!</f>
        <v>#REF!</v>
      </c>
      <c r="M57" s="82" t="e">
        <f>#REF!+#REF!</f>
        <v>#REF!</v>
      </c>
      <c r="N57" s="82" t="e">
        <f>#REF!+#REF!</f>
        <v>#REF!</v>
      </c>
      <c r="O57" s="82" t="e">
        <f>#REF!+#REF!</f>
        <v>#REF!</v>
      </c>
      <c r="P57" s="82" t="e">
        <f>#REF!+#REF!</f>
        <v>#REF!</v>
      </c>
      <c r="Q57" s="82" t="e">
        <f>#REF!+#REF!</f>
        <v>#REF!</v>
      </c>
      <c r="R57" s="82" t="e">
        <f>#REF!+#REF!</f>
        <v>#REF!</v>
      </c>
    </row>
    <row r="58" spans="1:18" s="24" customFormat="1" ht="31.5" hidden="1">
      <c r="A58" s="285" t="s">
        <v>64</v>
      </c>
      <c r="B58" s="31" t="s">
        <v>151</v>
      </c>
      <c r="C58" s="287" t="s">
        <v>11</v>
      </c>
      <c r="D58" s="287" t="s">
        <v>11</v>
      </c>
      <c r="E58" s="287" t="s">
        <v>11</v>
      </c>
      <c r="F58" s="287" t="s">
        <v>11</v>
      </c>
      <c r="G58" s="281" t="e">
        <f>SUM(G60:G61)</f>
        <v>#REF!</v>
      </c>
      <c r="H58" s="281" t="e">
        <f aca="true" t="shared" si="14" ref="H58:R58">SUM(H60:H61)</f>
        <v>#REF!</v>
      </c>
      <c r="I58" s="283" t="e">
        <f t="shared" si="14"/>
        <v>#REF!</v>
      </c>
      <c r="J58" s="281" t="e">
        <f t="shared" si="14"/>
        <v>#REF!</v>
      </c>
      <c r="K58" s="289" t="e">
        <f t="shared" si="14"/>
        <v>#REF!</v>
      </c>
      <c r="L58" s="289" t="e">
        <f t="shared" si="14"/>
        <v>#REF!</v>
      </c>
      <c r="M58" s="289" t="e">
        <f t="shared" si="14"/>
        <v>#REF!</v>
      </c>
      <c r="N58" s="289" t="e">
        <f t="shared" si="14"/>
        <v>#REF!</v>
      </c>
      <c r="O58" s="289" t="e">
        <f t="shared" si="14"/>
        <v>#REF!</v>
      </c>
      <c r="P58" s="289" t="e">
        <f t="shared" si="14"/>
        <v>#REF!</v>
      </c>
      <c r="Q58" s="289" t="e">
        <f t="shared" si="14"/>
        <v>#REF!</v>
      </c>
      <c r="R58" s="289" t="e">
        <f t="shared" si="14"/>
        <v>#REF!</v>
      </c>
    </row>
    <row r="59" spans="1:18" s="24" customFormat="1" ht="15" customHeight="1" hidden="1">
      <c r="A59" s="286"/>
      <c r="B59" s="40" t="s">
        <v>154</v>
      </c>
      <c r="C59" s="288"/>
      <c r="D59" s="288"/>
      <c r="E59" s="288"/>
      <c r="F59" s="288"/>
      <c r="G59" s="291"/>
      <c r="H59" s="291"/>
      <c r="I59" s="292"/>
      <c r="J59" s="291"/>
      <c r="K59" s="290"/>
      <c r="L59" s="290"/>
      <c r="M59" s="290"/>
      <c r="N59" s="290"/>
      <c r="O59" s="290"/>
      <c r="P59" s="290"/>
      <c r="Q59" s="290"/>
      <c r="R59" s="290"/>
    </row>
    <row r="60" spans="1:18" s="24" customFormat="1" ht="12.75" hidden="1">
      <c r="A60" s="66" t="s">
        <v>20</v>
      </c>
      <c r="B60" s="38" t="s">
        <v>21</v>
      </c>
      <c r="C60" s="57"/>
      <c r="D60" s="59"/>
      <c r="E60" s="57"/>
      <c r="F60" s="57"/>
      <c r="G60" s="96"/>
      <c r="H60" s="96"/>
      <c r="I60" s="237"/>
      <c r="J60" s="96"/>
      <c r="K60" s="58"/>
      <c r="L60" s="58"/>
      <c r="M60" s="58"/>
      <c r="N60" s="58"/>
      <c r="O60" s="58"/>
      <c r="P60" s="58"/>
      <c r="Q60" s="58"/>
      <c r="R60" s="58"/>
    </row>
    <row r="61" spans="1:18" s="24" customFormat="1" ht="12.75" hidden="1">
      <c r="A61" s="66" t="s">
        <v>22</v>
      </c>
      <c r="B61" s="38" t="s">
        <v>7</v>
      </c>
      <c r="C61" s="57">
        <v>833</v>
      </c>
      <c r="D61" s="59" t="s">
        <v>85</v>
      </c>
      <c r="E61" s="57" t="s">
        <v>131</v>
      </c>
      <c r="F61" s="57">
        <v>244</v>
      </c>
      <c r="G61" s="96" t="e">
        <f>#REF!</f>
        <v>#REF!</v>
      </c>
      <c r="H61" s="96" t="e">
        <f>#REF!</f>
        <v>#REF!</v>
      </c>
      <c r="I61" s="237" t="e">
        <f>#REF!+#REF!</f>
        <v>#REF!</v>
      </c>
      <c r="J61" s="96" t="e">
        <f>#REF!+#REF!</f>
        <v>#REF!</v>
      </c>
      <c r="K61" s="79" t="e">
        <f>#REF!+#REF!</f>
        <v>#REF!</v>
      </c>
      <c r="L61" s="79" t="e">
        <f>#REF!+#REF!</f>
        <v>#REF!</v>
      </c>
      <c r="M61" s="79" t="e">
        <f>#REF!+#REF!</f>
        <v>#REF!</v>
      </c>
      <c r="N61" s="79" t="e">
        <f>#REF!+#REF!</f>
        <v>#REF!</v>
      </c>
      <c r="O61" s="79" t="e">
        <f>#REF!+#REF!</f>
        <v>#REF!</v>
      </c>
      <c r="P61" s="79" t="e">
        <f>#REF!+#REF!</f>
        <v>#REF!</v>
      </c>
      <c r="Q61" s="79" t="e">
        <f>#REF!+#REF!</f>
        <v>#REF!</v>
      </c>
      <c r="R61" s="79" t="e">
        <f>#REF!+#REF!</f>
        <v>#REF!</v>
      </c>
    </row>
    <row r="62" spans="1:18" ht="37.5" customHeight="1">
      <c r="A62" s="319" t="s">
        <v>102</v>
      </c>
      <c r="B62" s="320"/>
      <c r="C62" s="64" t="s">
        <v>11</v>
      </c>
      <c r="D62" s="64" t="s">
        <v>11</v>
      </c>
      <c r="E62" s="64" t="s">
        <v>11</v>
      </c>
      <c r="F62" s="64" t="s">
        <v>11</v>
      </c>
      <c r="G62" s="92" t="e">
        <f>G63+G68</f>
        <v>#REF!</v>
      </c>
      <c r="H62" s="92" t="e">
        <f aca="true" t="shared" si="15" ref="H62:R62">H63+H68</f>
        <v>#REF!</v>
      </c>
      <c r="I62" s="232" t="e">
        <f t="shared" si="15"/>
        <v>#REF!</v>
      </c>
      <c r="J62" s="92" t="e">
        <f t="shared" si="15"/>
        <v>#REF!</v>
      </c>
      <c r="K62" s="32" t="e">
        <f t="shared" si="15"/>
        <v>#REF!</v>
      </c>
      <c r="L62" s="32" t="e">
        <f t="shared" si="15"/>
        <v>#REF!</v>
      </c>
      <c r="M62" s="32" t="e">
        <f t="shared" si="15"/>
        <v>#REF!</v>
      </c>
      <c r="N62" s="32" t="e">
        <f t="shared" si="15"/>
        <v>#REF!</v>
      </c>
      <c r="O62" s="32" t="e">
        <f t="shared" si="15"/>
        <v>#REF!</v>
      </c>
      <c r="P62" s="32" t="e">
        <f t="shared" si="15"/>
        <v>#REF!</v>
      </c>
      <c r="Q62" s="32" t="e">
        <f t="shared" si="15"/>
        <v>#REF!</v>
      </c>
      <c r="R62" s="32" t="e">
        <f t="shared" si="15"/>
        <v>#REF!</v>
      </c>
    </row>
    <row r="63" spans="1:18" ht="31.5">
      <c r="A63" s="302" t="s">
        <v>10</v>
      </c>
      <c r="B63" s="31" t="s">
        <v>66</v>
      </c>
      <c r="C63" s="287" t="s">
        <v>11</v>
      </c>
      <c r="D63" s="287" t="s">
        <v>11</v>
      </c>
      <c r="E63" s="287" t="s">
        <v>11</v>
      </c>
      <c r="F63" s="287" t="s">
        <v>11</v>
      </c>
      <c r="G63" s="299" t="e">
        <f>SUM(G65:G67)</f>
        <v>#REF!</v>
      </c>
      <c r="H63" s="299" t="e">
        <f aca="true" t="shared" si="16" ref="H63:R63">SUM(H65:H67)</f>
        <v>#REF!</v>
      </c>
      <c r="I63" s="300" t="e">
        <f t="shared" si="16"/>
        <v>#REF!</v>
      </c>
      <c r="J63" s="299" t="e">
        <f t="shared" si="16"/>
        <v>#REF!</v>
      </c>
      <c r="K63" s="297" t="e">
        <f t="shared" si="16"/>
        <v>#REF!</v>
      </c>
      <c r="L63" s="297" t="e">
        <f t="shared" si="16"/>
        <v>#REF!</v>
      </c>
      <c r="M63" s="297" t="e">
        <f t="shared" si="16"/>
        <v>#REF!</v>
      </c>
      <c r="N63" s="297" t="e">
        <f t="shared" si="16"/>
        <v>#REF!</v>
      </c>
      <c r="O63" s="297" t="e">
        <f t="shared" si="16"/>
        <v>#REF!</v>
      </c>
      <c r="P63" s="297" t="e">
        <f t="shared" si="16"/>
        <v>#REF!</v>
      </c>
      <c r="Q63" s="297" t="e">
        <f t="shared" si="16"/>
        <v>#REF!</v>
      </c>
      <c r="R63" s="297" t="e">
        <f t="shared" si="16"/>
        <v>#REF!</v>
      </c>
    </row>
    <row r="64" spans="1:18" ht="15.75" customHeight="1">
      <c r="A64" s="298"/>
      <c r="B64" s="40" t="s">
        <v>134</v>
      </c>
      <c r="C64" s="288"/>
      <c r="D64" s="288"/>
      <c r="E64" s="288"/>
      <c r="F64" s="288"/>
      <c r="G64" s="282"/>
      <c r="H64" s="282"/>
      <c r="I64" s="284"/>
      <c r="J64" s="282"/>
      <c r="K64" s="298"/>
      <c r="L64" s="298"/>
      <c r="M64" s="298"/>
      <c r="N64" s="298"/>
      <c r="O64" s="298"/>
      <c r="P64" s="298"/>
      <c r="Q64" s="298"/>
      <c r="R64" s="298"/>
    </row>
    <row r="65" spans="1:18" ht="15" customHeight="1">
      <c r="A65" s="48" t="s">
        <v>20</v>
      </c>
      <c r="B65" s="38" t="s">
        <v>21</v>
      </c>
      <c r="C65" s="43"/>
      <c r="D65" s="43"/>
      <c r="E65" s="43"/>
      <c r="F65" s="43"/>
      <c r="G65" s="97"/>
      <c r="H65" s="97"/>
      <c r="I65" s="240"/>
      <c r="J65" s="97"/>
      <c r="K65" s="44"/>
      <c r="L65" s="44"/>
      <c r="M65" s="44"/>
      <c r="N65" s="44"/>
      <c r="O65" s="44"/>
      <c r="P65" s="44"/>
      <c r="Q65" s="44"/>
      <c r="R65" s="44"/>
    </row>
    <row r="66" spans="1:18" ht="47.25" hidden="1">
      <c r="A66" s="49" t="s">
        <v>10</v>
      </c>
      <c r="B66" s="31" t="s">
        <v>96</v>
      </c>
      <c r="C66" s="287">
        <v>833</v>
      </c>
      <c r="D66" s="312" t="s">
        <v>85</v>
      </c>
      <c r="E66" s="287" t="s">
        <v>127</v>
      </c>
      <c r="F66" s="287">
        <v>810</v>
      </c>
      <c r="G66" s="317" t="e">
        <f>#REF!</f>
        <v>#REF!</v>
      </c>
      <c r="H66" s="317" t="e">
        <f>#REF!</f>
        <v>#REF!</v>
      </c>
      <c r="I66" s="315" t="e">
        <f>#REF!</f>
        <v>#REF!</v>
      </c>
      <c r="J66" s="317" t="e">
        <f>#REF!</f>
        <v>#REF!</v>
      </c>
      <c r="K66" s="307" t="e">
        <f>#REF!</f>
        <v>#REF!</v>
      </c>
      <c r="L66" s="307" t="e">
        <f>#REF!</f>
        <v>#REF!</v>
      </c>
      <c r="M66" s="307" t="e">
        <f>#REF!</f>
        <v>#REF!</v>
      </c>
      <c r="N66" s="307" t="e">
        <f>#REF!</f>
        <v>#REF!</v>
      </c>
      <c r="O66" s="307" t="e">
        <f>#REF!</f>
        <v>#REF!</v>
      </c>
      <c r="P66" s="307" t="e">
        <f>#REF!</f>
        <v>#REF!</v>
      </c>
      <c r="Q66" s="307" t="e">
        <f>#REF!</f>
        <v>#REF!</v>
      </c>
      <c r="R66" s="307" t="e">
        <f>#REF!</f>
        <v>#REF!</v>
      </c>
    </row>
    <row r="67" spans="1:18" ht="12.75">
      <c r="A67" s="50" t="s">
        <v>22</v>
      </c>
      <c r="B67" s="38" t="s">
        <v>7</v>
      </c>
      <c r="C67" s="288"/>
      <c r="D67" s="313"/>
      <c r="E67" s="288"/>
      <c r="F67" s="288"/>
      <c r="G67" s="318"/>
      <c r="H67" s="318"/>
      <c r="I67" s="316"/>
      <c r="J67" s="318"/>
      <c r="K67" s="308"/>
      <c r="L67" s="308"/>
      <c r="M67" s="308"/>
      <c r="N67" s="308"/>
      <c r="O67" s="308"/>
      <c r="P67" s="308"/>
      <c r="Q67" s="308"/>
      <c r="R67" s="308"/>
    </row>
    <row r="68" spans="1:18" ht="31.5">
      <c r="A68" s="285" t="s">
        <v>23</v>
      </c>
      <c r="B68" s="31" t="s">
        <v>66</v>
      </c>
      <c r="C68" s="287" t="s">
        <v>11</v>
      </c>
      <c r="D68" s="287" t="s">
        <v>11</v>
      </c>
      <c r="E68" s="287" t="s">
        <v>11</v>
      </c>
      <c r="F68" s="287" t="s">
        <v>11</v>
      </c>
      <c r="G68" s="293" t="e">
        <f>SUM(G70:G72)</f>
        <v>#REF!</v>
      </c>
      <c r="H68" s="293" t="e">
        <f aca="true" t="shared" si="17" ref="H68:R68">SUM(H70:H72)</f>
        <v>#REF!</v>
      </c>
      <c r="I68" s="295" t="e">
        <f t="shared" si="17"/>
        <v>#REF!</v>
      </c>
      <c r="J68" s="293" t="e">
        <f t="shared" si="17"/>
        <v>#REF!</v>
      </c>
      <c r="K68" s="321" t="e">
        <f t="shared" si="17"/>
        <v>#REF!</v>
      </c>
      <c r="L68" s="321" t="e">
        <f t="shared" si="17"/>
        <v>#REF!</v>
      </c>
      <c r="M68" s="321" t="e">
        <f t="shared" si="17"/>
        <v>#REF!</v>
      </c>
      <c r="N68" s="321" t="e">
        <f t="shared" si="17"/>
        <v>#REF!</v>
      </c>
      <c r="O68" s="321" t="e">
        <f t="shared" si="17"/>
        <v>#REF!</v>
      </c>
      <c r="P68" s="321" t="e">
        <f t="shared" si="17"/>
        <v>#REF!</v>
      </c>
      <c r="Q68" s="321" t="e">
        <f t="shared" si="17"/>
        <v>#REF!</v>
      </c>
      <c r="R68" s="321" t="e">
        <f t="shared" si="17"/>
        <v>#REF!</v>
      </c>
    </row>
    <row r="69" spans="1:18" ht="15.75" customHeight="1">
      <c r="A69" s="286"/>
      <c r="B69" s="40" t="s">
        <v>135</v>
      </c>
      <c r="C69" s="288"/>
      <c r="D69" s="288"/>
      <c r="E69" s="288"/>
      <c r="F69" s="288"/>
      <c r="G69" s="294"/>
      <c r="H69" s="294"/>
      <c r="I69" s="296"/>
      <c r="J69" s="294"/>
      <c r="K69" s="322"/>
      <c r="L69" s="322"/>
      <c r="M69" s="322"/>
      <c r="N69" s="322"/>
      <c r="O69" s="322"/>
      <c r="P69" s="322"/>
      <c r="Q69" s="322"/>
      <c r="R69" s="322"/>
    </row>
    <row r="70" spans="1:18" ht="12.75">
      <c r="A70" s="50" t="s">
        <v>20</v>
      </c>
      <c r="B70" s="38" t="s">
        <v>21</v>
      </c>
      <c r="C70" s="61"/>
      <c r="D70" s="62"/>
      <c r="E70" s="61"/>
      <c r="F70" s="61"/>
      <c r="G70" s="84"/>
      <c r="H70" s="84"/>
      <c r="I70" s="234"/>
      <c r="J70" s="84"/>
      <c r="K70" s="36"/>
      <c r="L70" s="36"/>
      <c r="M70" s="36"/>
      <c r="N70" s="36"/>
      <c r="O70" s="36"/>
      <c r="P70" s="36"/>
      <c r="Q70" s="36"/>
      <c r="R70" s="36"/>
    </row>
    <row r="71" spans="1:18" s="24" customFormat="1" ht="63" hidden="1">
      <c r="A71" s="51" t="s">
        <v>23</v>
      </c>
      <c r="B71" s="31" t="s">
        <v>100</v>
      </c>
      <c r="C71" s="301">
        <v>833</v>
      </c>
      <c r="D71" s="323" t="s">
        <v>85</v>
      </c>
      <c r="E71" s="301" t="s">
        <v>128</v>
      </c>
      <c r="F71" s="301">
        <v>244</v>
      </c>
      <c r="G71" s="306" t="e">
        <f>#REF!</f>
        <v>#REF!</v>
      </c>
      <c r="H71" s="306" t="e">
        <f>#REF!</f>
        <v>#REF!</v>
      </c>
      <c r="I71" s="309" t="e">
        <f>#REF!</f>
        <v>#REF!</v>
      </c>
      <c r="J71" s="306" t="e">
        <f>#REF!</f>
        <v>#REF!</v>
      </c>
      <c r="K71" s="303" t="e">
        <f>#REF!</f>
        <v>#REF!</v>
      </c>
      <c r="L71" s="303" t="e">
        <f>#REF!</f>
        <v>#REF!</v>
      </c>
      <c r="M71" s="303" t="e">
        <f>#REF!</f>
        <v>#REF!</v>
      </c>
      <c r="N71" s="303" t="e">
        <f>#REF!</f>
        <v>#REF!</v>
      </c>
      <c r="O71" s="303" t="e">
        <f>#REF!</f>
        <v>#REF!</v>
      </c>
      <c r="P71" s="303" t="e">
        <f>#REF!</f>
        <v>#REF!</v>
      </c>
      <c r="Q71" s="303" t="e">
        <f>#REF!</f>
        <v>#REF!</v>
      </c>
      <c r="R71" s="303" t="e">
        <f>#REF!</f>
        <v>#REF!</v>
      </c>
    </row>
    <row r="72" spans="1:18" ht="12.75">
      <c r="A72" s="50" t="s">
        <v>22</v>
      </c>
      <c r="B72" s="38" t="s">
        <v>7</v>
      </c>
      <c r="C72" s="301"/>
      <c r="D72" s="323"/>
      <c r="E72" s="301"/>
      <c r="F72" s="301"/>
      <c r="G72" s="306"/>
      <c r="H72" s="306"/>
      <c r="I72" s="309"/>
      <c r="J72" s="306"/>
      <c r="K72" s="303"/>
      <c r="L72" s="303"/>
      <c r="M72" s="303"/>
      <c r="N72" s="303"/>
      <c r="O72" s="303"/>
      <c r="P72" s="303"/>
      <c r="Q72" s="303"/>
      <c r="R72" s="303"/>
    </row>
    <row r="73" spans="1:18" ht="38.25" customHeight="1">
      <c r="A73" s="319" t="s">
        <v>103</v>
      </c>
      <c r="B73" s="320"/>
      <c r="C73" s="64" t="s">
        <v>11</v>
      </c>
      <c r="D73" s="64" t="s">
        <v>11</v>
      </c>
      <c r="E73" s="64" t="s">
        <v>11</v>
      </c>
      <c r="F73" s="64" t="s">
        <v>11</v>
      </c>
      <c r="G73" s="92">
        <f aca="true" t="shared" si="18" ref="G73:R73">G74+G87</f>
        <v>115290.2685</v>
      </c>
      <c r="H73" s="92">
        <f t="shared" si="18"/>
        <v>118745.35221</v>
      </c>
      <c r="I73" s="232">
        <f t="shared" si="18"/>
        <v>116741.731</v>
      </c>
      <c r="J73" s="92">
        <f t="shared" si="18"/>
        <v>121703.43</v>
      </c>
      <c r="K73" s="32">
        <f t="shared" si="18"/>
        <v>121820.47</v>
      </c>
      <c r="L73" s="32">
        <f t="shared" si="18"/>
        <v>121881.69</v>
      </c>
      <c r="M73" s="32">
        <f t="shared" si="18"/>
        <v>146322.68281</v>
      </c>
      <c r="N73" s="32">
        <f t="shared" si="18"/>
        <v>158028.49743</v>
      </c>
      <c r="O73" s="32">
        <f t="shared" si="18"/>
        <v>170670.77722</v>
      </c>
      <c r="P73" s="32">
        <f t="shared" si="18"/>
        <v>184324.4394</v>
      </c>
      <c r="Q73" s="32">
        <f t="shared" si="18"/>
        <v>199070.39456</v>
      </c>
      <c r="R73" s="32">
        <f t="shared" si="18"/>
        <v>214996.02612</v>
      </c>
    </row>
    <row r="74" spans="1:18" ht="31.5">
      <c r="A74" s="63" t="s">
        <v>10</v>
      </c>
      <c r="B74" s="68" t="s">
        <v>66</v>
      </c>
      <c r="C74" s="70" t="s">
        <v>11</v>
      </c>
      <c r="D74" s="70" t="s">
        <v>11</v>
      </c>
      <c r="E74" s="70" t="s">
        <v>11</v>
      </c>
      <c r="F74" s="70" t="s">
        <v>11</v>
      </c>
      <c r="G74" s="98">
        <f>G75+G78+G81+G84</f>
        <v>36624.1245</v>
      </c>
      <c r="H74" s="98">
        <f aca="true" t="shared" si="19" ref="H74:R74">H75+H78+H81+H84</f>
        <v>34185.3862</v>
      </c>
      <c r="I74" s="246">
        <f t="shared" si="19"/>
        <v>34669.291</v>
      </c>
      <c r="J74" s="246">
        <f t="shared" si="19"/>
        <v>36702.277</v>
      </c>
      <c r="K74" s="249">
        <f t="shared" si="19"/>
        <v>37062.563</v>
      </c>
      <c r="L74" s="249">
        <f t="shared" si="19"/>
        <v>36912.812</v>
      </c>
      <c r="M74" s="76">
        <f t="shared" si="19"/>
        <v>36990.06225</v>
      </c>
      <c r="N74" s="76">
        <f t="shared" si="19"/>
        <v>39949.26723</v>
      </c>
      <c r="O74" s="76">
        <f t="shared" si="19"/>
        <v>43145.20861</v>
      </c>
      <c r="P74" s="76">
        <f t="shared" si="19"/>
        <v>46596.8253</v>
      </c>
      <c r="Q74" s="76">
        <f t="shared" si="19"/>
        <v>50324.57133</v>
      </c>
      <c r="R74" s="76">
        <f t="shared" si="19"/>
        <v>54350.53703</v>
      </c>
    </row>
    <row r="75" spans="1:18" ht="19.5" customHeight="1">
      <c r="A75" s="67" t="s">
        <v>3</v>
      </c>
      <c r="B75" s="40" t="s">
        <v>139</v>
      </c>
      <c r="C75" s="61">
        <v>833</v>
      </c>
      <c r="D75" s="62" t="s">
        <v>108</v>
      </c>
      <c r="E75" s="61" t="s">
        <v>125</v>
      </c>
      <c r="F75" s="61">
        <v>100</v>
      </c>
      <c r="G75" s="85">
        <f>SUM(G76:G77)</f>
        <v>1480.642</v>
      </c>
      <c r="H75" s="85">
        <f aca="true" t="shared" si="20" ref="H75:R75">SUM(H76:H77)</f>
        <v>3489.61592</v>
      </c>
      <c r="I75" s="241">
        <f t="shared" si="20"/>
        <v>3104.991</v>
      </c>
      <c r="J75" s="85">
        <f t="shared" si="20"/>
        <v>3605.205</v>
      </c>
      <c r="K75" s="46">
        <f t="shared" si="20"/>
        <v>3605.205</v>
      </c>
      <c r="L75" s="46">
        <f t="shared" si="20"/>
        <v>3605.205</v>
      </c>
      <c r="M75" s="46">
        <f t="shared" si="20"/>
        <v>3999.83754</v>
      </c>
      <c r="N75" s="46">
        <f t="shared" si="20"/>
        <v>4319.82454</v>
      </c>
      <c r="O75" s="46">
        <f t="shared" si="20"/>
        <v>4665.4105</v>
      </c>
      <c r="P75" s="46">
        <f t="shared" si="20"/>
        <v>5038.64334</v>
      </c>
      <c r="Q75" s="46">
        <f t="shared" si="20"/>
        <v>5441.73481</v>
      </c>
      <c r="R75" s="46">
        <f t="shared" si="20"/>
        <v>5877.07359</v>
      </c>
    </row>
    <row r="76" spans="1:18" ht="15.75">
      <c r="A76" s="50" t="s">
        <v>20</v>
      </c>
      <c r="B76" s="38" t="s">
        <v>21</v>
      </c>
      <c r="C76" s="61"/>
      <c r="D76" s="61"/>
      <c r="E76" s="61"/>
      <c r="F76" s="61"/>
      <c r="G76" s="92"/>
      <c r="H76" s="92"/>
      <c r="I76" s="232"/>
      <c r="J76" s="9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54" t="s">
        <v>22</v>
      </c>
      <c r="B77" s="38" t="s">
        <v>7</v>
      </c>
      <c r="C77" s="61">
        <v>833</v>
      </c>
      <c r="D77" s="62" t="s">
        <v>108</v>
      </c>
      <c r="E77" s="61" t="s">
        <v>125</v>
      </c>
      <c r="F77" s="61">
        <v>100</v>
      </c>
      <c r="G77" s="103">
        <v>1480.642</v>
      </c>
      <c r="H77" s="181">
        <v>3489.61592</v>
      </c>
      <c r="I77" s="143">
        <v>3104.991</v>
      </c>
      <c r="J77" s="143">
        <v>3605.205</v>
      </c>
      <c r="K77" s="247">
        <v>3605.205</v>
      </c>
      <c r="L77" s="248">
        <v>3605.205</v>
      </c>
      <c r="M77" s="45">
        <v>3999.83754</v>
      </c>
      <c r="N77" s="45">
        <v>4319.82454</v>
      </c>
      <c r="O77" s="45">
        <v>4665.4105</v>
      </c>
      <c r="P77" s="45">
        <v>5038.64334</v>
      </c>
      <c r="Q77" s="45">
        <v>5441.73481</v>
      </c>
      <c r="R77" s="45">
        <v>5877.07359</v>
      </c>
    </row>
    <row r="78" spans="1:18" ht="23.25" customHeight="1">
      <c r="A78" s="47" t="s">
        <v>13</v>
      </c>
      <c r="B78" s="40" t="s">
        <v>140</v>
      </c>
      <c r="C78" s="61">
        <v>833</v>
      </c>
      <c r="D78" s="62" t="s">
        <v>85</v>
      </c>
      <c r="E78" s="61" t="s">
        <v>125</v>
      </c>
      <c r="F78" s="61">
        <v>100</v>
      </c>
      <c r="G78" s="85">
        <f>SUM(G79:G80)</f>
        <v>26302.578</v>
      </c>
      <c r="H78" s="85">
        <f aca="true" t="shared" si="21" ref="H78:R78">SUM(H79:H80)</f>
        <v>24786.82808</v>
      </c>
      <c r="I78" s="241">
        <f t="shared" si="21"/>
        <v>27673.9</v>
      </c>
      <c r="J78" s="85">
        <f t="shared" si="21"/>
        <v>29906.542</v>
      </c>
      <c r="K78" s="46">
        <f t="shared" si="21"/>
        <v>29966.958</v>
      </c>
      <c r="L78" s="46">
        <f t="shared" si="21"/>
        <v>29937.207</v>
      </c>
      <c r="M78" s="46">
        <f t="shared" si="21"/>
        <v>28507.09637</v>
      </c>
      <c r="N78" s="46">
        <f t="shared" si="21"/>
        <v>30787.66408</v>
      </c>
      <c r="O78" s="46">
        <f t="shared" si="21"/>
        <v>33250.67721</v>
      </c>
      <c r="P78" s="46">
        <f t="shared" si="21"/>
        <v>35910.73139</v>
      </c>
      <c r="Q78" s="46">
        <f t="shared" si="21"/>
        <v>38783.5899</v>
      </c>
      <c r="R78" s="46">
        <f t="shared" si="21"/>
        <v>41886.27709</v>
      </c>
    </row>
    <row r="79" spans="1:18" ht="12.75">
      <c r="A79" s="54" t="s">
        <v>20</v>
      </c>
      <c r="B79" s="38" t="s">
        <v>21</v>
      </c>
      <c r="C79" s="61"/>
      <c r="D79" s="62"/>
      <c r="E79" s="61"/>
      <c r="F79" s="61"/>
      <c r="G79" s="103"/>
      <c r="H79" s="181"/>
      <c r="I79" s="234"/>
      <c r="J79" s="181"/>
      <c r="K79" s="36"/>
      <c r="L79" s="45"/>
      <c r="M79" s="45"/>
      <c r="N79" s="45"/>
      <c r="O79" s="45"/>
      <c r="P79" s="45"/>
      <c r="Q79" s="45"/>
      <c r="R79" s="45"/>
    </row>
    <row r="80" spans="1:18" ht="12.75">
      <c r="A80" s="54" t="s">
        <v>22</v>
      </c>
      <c r="B80" s="38" t="s">
        <v>7</v>
      </c>
      <c r="C80" s="61">
        <v>833</v>
      </c>
      <c r="D80" s="62" t="s">
        <v>85</v>
      </c>
      <c r="E80" s="61" t="s">
        <v>125</v>
      </c>
      <c r="F80" s="61">
        <v>100</v>
      </c>
      <c r="G80" s="103">
        <v>26302.578</v>
      </c>
      <c r="H80" s="181">
        <v>24786.82808</v>
      </c>
      <c r="I80" s="143">
        <v>27673.9</v>
      </c>
      <c r="J80" s="143">
        <v>29906.542</v>
      </c>
      <c r="K80" s="247">
        <v>29966.958</v>
      </c>
      <c r="L80" s="248">
        <v>29937.207</v>
      </c>
      <c r="M80" s="45">
        <v>28507.09637</v>
      </c>
      <c r="N80" s="45">
        <v>30787.66408</v>
      </c>
      <c r="O80" s="45">
        <v>33250.67721</v>
      </c>
      <c r="P80" s="45">
        <v>35910.73139</v>
      </c>
      <c r="Q80" s="45">
        <v>38783.5899</v>
      </c>
      <c r="R80" s="45">
        <v>41886.27709</v>
      </c>
    </row>
    <row r="81" spans="1:18" ht="20.25" customHeight="1">
      <c r="A81" s="47" t="s">
        <v>138</v>
      </c>
      <c r="B81" s="40" t="s">
        <v>141</v>
      </c>
      <c r="C81" s="61">
        <v>833</v>
      </c>
      <c r="D81" s="62" t="s">
        <v>85</v>
      </c>
      <c r="E81" s="61" t="s">
        <v>125</v>
      </c>
      <c r="F81" s="61">
        <v>200</v>
      </c>
      <c r="G81" s="85">
        <f>SUM(G82:G83)</f>
        <v>5300.7045</v>
      </c>
      <c r="H81" s="85">
        <f aca="true" t="shared" si="22" ref="H81:R81">SUM(H82:H83)</f>
        <v>3933.856</v>
      </c>
      <c r="I81" s="241">
        <f t="shared" si="22"/>
        <v>3890.4</v>
      </c>
      <c r="J81" s="85">
        <f t="shared" si="22"/>
        <v>3190.53</v>
      </c>
      <c r="K81" s="46">
        <f t="shared" si="22"/>
        <v>3490.4</v>
      </c>
      <c r="L81" s="46">
        <f t="shared" si="22"/>
        <v>3370.4</v>
      </c>
      <c r="M81" s="46">
        <f t="shared" si="22"/>
        <v>4483.12834</v>
      </c>
      <c r="N81" s="46">
        <f t="shared" si="22"/>
        <v>4841.77861</v>
      </c>
      <c r="O81" s="46">
        <f t="shared" si="22"/>
        <v>5229.1209</v>
      </c>
      <c r="P81" s="46">
        <f t="shared" si="22"/>
        <v>5647.45057</v>
      </c>
      <c r="Q81" s="46">
        <f t="shared" si="22"/>
        <v>6099.24662</v>
      </c>
      <c r="R81" s="46">
        <f t="shared" si="22"/>
        <v>6587.18635</v>
      </c>
    </row>
    <row r="82" spans="1:18" ht="12.75">
      <c r="A82" s="54" t="s">
        <v>20</v>
      </c>
      <c r="B82" s="38" t="s">
        <v>21</v>
      </c>
      <c r="C82" s="61"/>
      <c r="D82" s="62"/>
      <c r="E82" s="61"/>
      <c r="F82" s="61"/>
      <c r="G82" s="103"/>
      <c r="H82" s="181"/>
      <c r="I82" s="234"/>
      <c r="J82" s="181"/>
      <c r="K82" s="36"/>
      <c r="L82" s="45"/>
      <c r="M82" s="45"/>
      <c r="N82" s="45"/>
      <c r="O82" s="45"/>
      <c r="P82" s="45"/>
      <c r="Q82" s="45"/>
      <c r="R82" s="45"/>
    </row>
    <row r="83" spans="1:18" ht="12.75">
      <c r="A83" s="54" t="s">
        <v>22</v>
      </c>
      <c r="B83" s="38" t="s">
        <v>7</v>
      </c>
      <c r="C83" s="61">
        <v>833</v>
      </c>
      <c r="D83" s="62" t="s">
        <v>85</v>
      </c>
      <c r="E83" s="61" t="s">
        <v>125</v>
      </c>
      <c r="F83" s="61">
        <v>200</v>
      </c>
      <c r="G83" s="103">
        <v>5300.7045</v>
      </c>
      <c r="H83" s="181">
        <v>3933.856</v>
      </c>
      <c r="I83" s="143">
        <v>3890.4</v>
      </c>
      <c r="J83" s="143">
        <v>3190.53</v>
      </c>
      <c r="K83" s="247">
        <v>3490.4</v>
      </c>
      <c r="L83" s="248">
        <v>3370.4</v>
      </c>
      <c r="M83" s="45">
        <v>4483.12834</v>
      </c>
      <c r="N83" s="45">
        <v>4841.77861</v>
      </c>
      <c r="O83" s="45">
        <v>5229.1209</v>
      </c>
      <c r="P83" s="45">
        <v>5647.45057</v>
      </c>
      <c r="Q83" s="45">
        <v>6099.24662</v>
      </c>
      <c r="R83" s="45">
        <v>6587.18635</v>
      </c>
    </row>
    <row r="84" spans="1:18" ht="20.25" customHeight="1">
      <c r="A84" s="47" t="s">
        <v>149</v>
      </c>
      <c r="B84" s="40" t="s">
        <v>141</v>
      </c>
      <c r="C84" s="77">
        <v>833</v>
      </c>
      <c r="D84" s="78" t="s">
        <v>85</v>
      </c>
      <c r="E84" s="77" t="s">
        <v>125</v>
      </c>
      <c r="F84" s="77">
        <v>851</v>
      </c>
      <c r="G84" s="85">
        <f>SUM(G85:G86)</f>
        <v>3540.2</v>
      </c>
      <c r="H84" s="85">
        <f aca="true" t="shared" si="23" ref="H84:R84">SUM(H85:H86)</f>
        <v>1975.0862</v>
      </c>
      <c r="I84" s="241">
        <f t="shared" si="23"/>
        <v>0</v>
      </c>
      <c r="J84" s="85">
        <f t="shared" si="23"/>
        <v>0</v>
      </c>
      <c r="K84" s="46">
        <f t="shared" si="23"/>
        <v>0</v>
      </c>
      <c r="L84" s="46">
        <f t="shared" si="23"/>
        <v>0</v>
      </c>
      <c r="M84" s="46">
        <f t="shared" si="23"/>
        <v>0</v>
      </c>
      <c r="N84" s="46">
        <f t="shared" si="23"/>
        <v>0</v>
      </c>
      <c r="O84" s="46">
        <f t="shared" si="23"/>
        <v>0</v>
      </c>
      <c r="P84" s="46">
        <f t="shared" si="23"/>
        <v>0</v>
      </c>
      <c r="Q84" s="46">
        <f t="shared" si="23"/>
        <v>0</v>
      </c>
      <c r="R84" s="46">
        <f t="shared" si="23"/>
        <v>0</v>
      </c>
    </row>
    <row r="85" spans="1:18" ht="12.75">
      <c r="A85" s="54" t="s">
        <v>20</v>
      </c>
      <c r="B85" s="38" t="s">
        <v>21</v>
      </c>
      <c r="C85" s="71"/>
      <c r="D85" s="74"/>
      <c r="E85" s="71"/>
      <c r="F85" s="71"/>
      <c r="G85" s="103"/>
      <c r="H85" s="181"/>
      <c r="I85" s="234"/>
      <c r="J85" s="181"/>
      <c r="K85" s="72"/>
      <c r="L85" s="45"/>
      <c r="M85" s="45"/>
      <c r="N85" s="45"/>
      <c r="O85" s="45"/>
      <c r="P85" s="45"/>
      <c r="Q85" s="45"/>
      <c r="R85" s="45"/>
    </row>
    <row r="86" spans="1:18" ht="12.75">
      <c r="A86" s="54" t="s">
        <v>22</v>
      </c>
      <c r="B86" s="38" t="s">
        <v>7</v>
      </c>
      <c r="C86" s="73">
        <v>833</v>
      </c>
      <c r="D86" s="75" t="s">
        <v>85</v>
      </c>
      <c r="E86" s="73" t="s">
        <v>125</v>
      </c>
      <c r="F86" s="73">
        <v>800</v>
      </c>
      <c r="G86" s="103">
        <v>3540.2</v>
      </c>
      <c r="H86" s="181">
        <v>1975.0862</v>
      </c>
      <c r="I86" s="234">
        <v>0</v>
      </c>
      <c r="J86" s="181">
        <v>0</v>
      </c>
      <c r="K86" s="72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</row>
    <row r="87" spans="1:18" ht="47.25">
      <c r="A87" s="69" t="s">
        <v>23</v>
      </c>
      <c r="B87" s="101" t="s">
        <v>86</v>
      </c>
      <c r="C87" s="70" t="s">
        <v>11</v>
      </c>
      <c r="D87" s="70" t="s">
        <v>11</v>
      </c>
      <c r="E87" s="70" t="s">
        <v>11</v>
      </c>
      <c r="F87" s="70" t="s">
        <v>11</v>
      </c>
      <c r="G87" s="92">
        <f>G88+G91+G94</f>
        <v>78666.144</v>
      </c>
      <c r="H87" s="92">
        <f aca="true" t="shared" si="24" ref="H87:R87">H88+H91+H94</f>
        <v>84559.96601</v>
      </c>
      <c r="I87" s="245">
        <f t="shared" si="24"/>
        <v>82072.44</v>
      </c>
      <c r="J87" s="245">
        <f t="shared" si="24"/>
        <v>85001.153</v>
      </c>
      <c r="K87" s="253">
        <f t="shared" si="24"/>
        <v>84757.907</v>
      </c>
      <c r="L87" s="253">
        <f t="shared" si="24"/>
        <v>84968.878</v>
      </c>
      <c r="M87" s="32">
        <f t="shared" si="24"/>
        <v>109332.62056</v>
      </c>
      <c r="N87" s="32">
        <f t="shared" si="24"/>
        <v>118079.2302</v>
      </c>
      <c r="O87" s="32">
        <f t="shared" si="24"/>
        <v>127525.56861</v>
      </c>
      <c r="P87" s="32">
        <f t="shared" si="24"/>
        <v>137727.6141</v>
      </c>
      <c r="Q87" s="32">
        <f t="shared" si="24"/>
        <v>148745.82323</v>
      </c>
      <c r="R87" s="32">
        <f t="shared" si="24"/>
        <v>160645.48909</v>
      </c>
    </row>
    <row r="88" spans="1:18" ht="30">
      <c r="A88" s="56" t="s">
        <v>24</v>
      </c>
      <c r="B88" s="40" t="s">
        <v>142</v>
      </c>
      <c r="C88" s="61">
        <v>833</v>
      </c>
      <c r="D88" s="62" t="s">
        <v>73</v>
      </c>
      <c r="E88" s="61" t="s">
        <v>126</v>
      </c>
      <c r="F88" s="61">
        <v>100</v>
      </c>
      <c r="G88" s="85">
        <f>SUM(G89:G90)</f>
        <v>57397.507</v>
      </c>
      <c r="H88" s="85">
        <f aca="true" t="shared" si="25" ref="H88:R88">SUM(H89:H90)</f>
        <v>61855.407</v>
      </c>
      <c r="I88" s="241">
        <f t="shared" si="25"/>
        <v>63750</v>
      </c>
      <c r="J88" s="85">
        <f t="shared" si="25"/>
        <v>67574.945</v>
      </c>
      <c r="K88" s="252">
        <f t="shared" si="25"/>
        <v>66449.145</v>
      </c>
      <c r="L88" s="252">
        <f t="shared" si="25"/>
        <v>67497.245</v>
      </c>
      <c r="M88" s="46">
        <f t="shared" si="25"/>
        <v>86345.99501</v>
      </c>
      <c r="N88" s="46">
        <f t="shared" si="25"/>
        <v>93253.67461</v>
      </c>
      <c r="O88" s="46">
        <f t="shared" si="25"/>
        <v>100713.96858</v>
      </c>
      <c r="P88" s="46">
        <f t="shared" si="25"/>
        <v>108771.08607</v>
      </c>
      <c r="Q88" s="46">
        <f t="shared" si="25"/>
        <v>117472.77296</v>
      </c>
      <c r="R88" s="46">
        <f t="shared" si="25"/>
        <v>126870.5948</v>
      </c>
    </row>
    <row r="89" spans="1:18" ht="12.75">
      <c r="A89" s="54" t="s">
        <v>20</v>
      </c>
      <c r="B89" s="38" t="s">
        <v>21</v>
      </c>
      <c r="C89" s="61"/>
      <c r="D89" s="62"/>
      <c r="E89" s="61"/>
      <c r="F89" s="61"/>
      <c r="G89" s="86"/>
      <c r="H89" s="86"/>
      <c r="I89" s="233"/>
      <c r="J89" s="86"/>
      <c r="K89" s="251"/>
      <c r="L89" s="250"/>
      <c r="M89" s="55"/>
      <c r="N89" s="55"/>
      <c r="O89" s="55"/>
      <c r="P89" s="55"/>
      <c r="Q89" s="55"/>
      <c r="R89" s="55"/>
    </row>
    <row r="90" spans="1:18" ht="12.75" customHeight="1">
      <c r="A90" s="54" t="s">
        <v>22</v>
      </c>
      <c r="B90" s="38" t="s">
        <v>7</v>
      </c>
      <c r="C90" s="61">
        <v>833</v>
      </c>
      <c r="D90" s="62" t="s">
        <v>73</v>
      </c>
      <c r="E90" s="61" t="s">
        <v>126</v>
      </c>
      <c r="F90" s="61">
        <v>100</v>
      </c>
      <c r="G90" s="86">
        <v>57397.507</v>
      </c>
      <c r="H90" s="86">
        <v>61855.407</v>
      </c>
      <c r="I90" s="244">
        <v>63750</v>
      </c>
      <c r="J90" s="86">
        <v>67574.945</v>
      </c>
      <c r="K90" s="251">
        <v>66449.145</v>
      </c>
      <c r="L90" s="250">
        <v>67497.245</v>
      </c>
      <c r="M90" s="55">
        <v>86345.99501</v>
      </c>
      <c r="N90" s="55">
        <v>93253.67461</v>
      </c>
      <c r="O90" s="55">
        <v>100713.96858</v>
      </c>
      <c r="P90" s="55">
        <v>108771.08607</v>
      </c>
      <c r="Q90" s="55">
        <v>117472.77296</v>
      </c>
      <c r="R90" s="55">
        <v>126870.5948</v>
      </c>
    </row>
    <row r="91" spans="1:18" ht="30">
      <c r="A91" s="47" t="s">
        <v>25</v>
      </c>
      <c r="B91" s="40" t="s">
        <v>143</v>
      </c>
      <c r="C91" s="61">
        <v>833</v>
      </c>
      <c r="D91" s="62" t="s">
        <v>73</v>
      </c>
      <c r="E91" s="61" t="s">
        <v>126</v>
      </c>
      <c r="F91" s="61">
        <v>200</v>
      </c>
      <c r="G91" s="85">
        <f>SUM(G92:G93)</f>
        <v>20890.134</v>
      </c>
      <c r="H91" s="85">
        <f aca="true" t="shared" si="26" ref="H91:R91">SUM(H92:H93)</f>
        <v>21319.95301</v>
      </c>
      <c r="I91" s="241">
        <f t="shared" si="26"/>
        <v>17104.44</v>
      </c>
      <c r="J91" s="85">
        <f t="shared" si="26"/>
        <v>16697.382</v>
      </c>
      <c r="K91" s="46">
        <f t="shared" si="26"/>
        <v>17712.449</v>
      </c>
      <c r="L91" s="46">
        <f t="shared" si="26"/>
        <v>16990.146</v>
      </c>
      <c r="M91" s="46">
        <f t="shared" si="26"/>
        <v>22867.86439</v>
      </c>
      <c r="N91" s="46">
        <f t="shared" si="26"/>
        <v>24697.29354</v>
      </c>
      <c r="O91" s="46">
        <f t="shared" si="26"/>
        <v>26673.07702</v>
      </c>
      <c r="P91" s="46">
        <f t="shared" si="26"/>
        <v>28806.92318</v>
      </c>
      <c r="Q91" s="46">
        <f t="shared" si="26"/>
        <v>31111.47703</v>
      </c>
      <c r="R91" s="46">
        <f t="shared" si="26"/>
        <v>33600.39519</v>
      </c>
    </row>
    <row r="92" spans="1:18" ht="12.75" customHeight="1">
      <c r="A92" s="54" t="s">
        <v>20</v>
      </c>
      <c r="B92" s="38" t="s">
        <v>21</v>
      </c>
      <c r="C92" s="61"/>
      <c r="D92" s="62"/>
      <c r="E92" s="61"/>
      <c r="F92" s="61"/>
      <c r="G92" s="86"/>
      <c r="H92" s="86"/>
      <c r="I92" s="233"/>
      <c r="J92" s="86"/>
      <c r="K92" s="42"/>
      <c r="L92" s="55"/>
      <c r="M92" s="55"/>
      <c r="N92" s="55"/>
      <c r="O92" s="55"/>
      <c r="P92" s="55"/>
      <c r="Q92" s="55"/>
      <c r="R92" s="55"/>
    </row>
    <row r="93" spans="1:18" ht="12.75" customHeight="1">
      <c r="A93" s="54" t="s">
        <v>22</v>
      </c>
      <c r="B93" s="38" t="s">
        <v>7</v>
      </c>
      <c r="C93" s="61">
        <v>833</v>
      </c>
      <c r="D93" s="62" t="s">
        <v>73</v>
      </c>
      <c r="E93" s="61" t="s">
        <v>126</v>
      </c>
      <c r="F93" s="61">
        <v>200</v>
      </c>
      <c r="G93" s="86">
        <v>20890.134</v>
      </c>
      <c r="H93" s="86">
        <v>21319.95301</v>
      </c>
      <c r="I93" s="244">
        <v>17104.44</v>
      </c>
      <c r="J93" s="244">
        <v>16697.382</v>
      </c>
      <c r="K93" s="251">
        <v>17712.449</v>
      </c>
      <c r="L93" s="250">
        <v>16990.146</v>
      </c>
      <c r="M93" s="55">
        <v>22867.86439</v>
      </c>
      <c r="N93" s="55">
        <v>24697.29354</v>
      </c>
      <c r="O93" s="55">
        <v>26673.07702</v>
      </c>
      <c r="P93" s="55">
        <v>28806.92318</v>
      </c>
      <c r="Q93" s="55">
        <v>31111.47703</v>
      </c>
      <c r="R93" s="55">
        <v>33600.39519</v>
      </c>
    </row>
    <row r="94" spans="1:18" ht="30">
      <c r="A94" s="47" t="s">
        <v>77</v>
      </c>
      <c r="B94" s="40" t="s">
        <v>144</v>
      </c>
      <c r="C94" s="61">
        <v>833</v>
      </c>
      <c r="D94" s="62" t="s">
        <v>73</v>
      </c>
      <c r="E94" s="61" t="s">
        <v>126</v>
      </c>
      <c r="F94" s="61">
        <v>800</v>
      </c>
      <c r="G94" s="85">
        <f>SUM(G95:G96)</f>
        <v>378.503</v>
      </c>
      <c r="H94" s="85">
        <f aca="true" t="shared" si="27" ref="H94:R94">SUM(H95:H96)</f>
        <v>1384.606</v>
      </c>
      <c r="I94" s="241">
        <f t="shared" si="27"/>
        <v>1218</v>
      </c>
      <c r="J94" s="85">
        <f t="shared" si="27"/>
        <v>728.826</v>
      </c>
      <c r="K94" s="46">
        <f t="shared" si="27"/>
        <v>596.313</v>
      </c>
      <c r="L94" s="46">
        <f t="shared" si="27"/>
        <v>481.487</v>
      </c>
      <c r="M94" s="46">
        <f t="shared" si="27"/>
        <v>118.76116</v>
      </c>
      <c r="N94" s="46">
        <f t="shared" si="27"/>
        <v>128.26205</v>
      </c>
      <c r="O94" s="46">
        <f t="shared" si="27"/>
        <v>138.52301</v>
      </c>
      <c r="P94" s="46">
        <f t="shared" si="27"/>
        <v>149.60485</v>
      </c>
      <c r="Q94" s="46">
        <f t="shared" si="27"/>
        <v>161.57324</v>
      </c>
      <c r="R94" s="46">
        <f t="shared" si="27"/>
        <v>174.4991</v>
      </c>
    </row>
    <row r="95" spans="1:18" ht="12.75" customHeight="1">
      <c r="A95" s="54" t="s">
        <v>20</v>
      </c>
      <c r="B95" s="38" t="s">
        <v>21</v>
      </c>
      <c r="C95" s="61"/>
      <c r="D95" s="62"/>
      <c r="E95" s="61"/>
      <c r="F95" s="61"/>
      <c r="G95" s="86"/>
      <c r="H95" s="86"/>
      <c r="I95" s="233"/>
      <c r="J95" s="86"/>
      <c r="K95" s="42"/>
      <c r="L95" s="55"/>
      <c r="M95" s="55"/>
      <c r="N95" s="55"/>
      <c r="O95" s="55"/>
      <c r="P95" s="55"/>
      <c r="Q95" s="55"/>
      <c r="R95" s="55"/>
    </row>
    <row r="96" spans="1:18" ht="12.75" customHeight="1">
      <c r="A96" s="54" t="s">
        <v>22</v>
      </c>
      <c r="B96" s="38" t="s">
        <v>7</v>
      </c>
      <c r="C96" s="61">
        <v>833</v>
      </c>
      <c r="D96" s="62" t="s">
        <v>73</v>
      </c>
      <c r="E96" s="61" t="s">
        <v>126</v>
      </c>
      <c r="F96" s="61">
        <v>800</v>
      </c>
      <c r="G96" s="86">
        <v>378.503</v>
      </c>
      <c r="H96" s="86">
        <v>1384.606</v>
      </c>
      <c r="I96" s="244">
        <v>1218</v>
      </c>
      <c r="J96" s="244">
        <v>728.826</v>
      </c>
      <c r="K96" s="251">
        <v>596.313</v>
      </c>
      <c r="L96" s="250">
        <v>481.487</v>
      </c>
      <c r="M96" s="55">
        <v>118.76116</v>
      </c>
      <c r="N96" s="55">
        <v>128.26205</v>
      </c>
      <c r="O96" s="55">
        <v>138.52301</v>
      </c>
      <c r="P96" s="55">
        <v>149.60485</v>
      </c>
      <c r="Q96" s="55">
        <v>161.57324</v>
      </c>
      <c r="R96" s="55">
        <v>174.4991</v>
      </c>
    </row>
    <row r="97" spans="1:18" ht="30" customHeight="1">
      <c r="A97" s="337" t="s">
        <v>26</v>
      </c>
      <c r="B97" s="338"/>
      <c r="C97" s="3" t="s">
        <v>11</v>
      </c>
      <c r="D97" s="3" t="s">
        <v>11</v>
      </c>
      <c r="E97" s="3" t="s">
        <v>11</v>
      </c>
      <c r="F97" s="3" t="s">
        <v>11</v>
      </c>
      <c r="G97" s="92" t="e">
        <f aca="true" t="shared" si="28" ref="G97:R97">G8+G33+G44+G62+G73</f>
        <v>#REF!</v>
      </c>
      <c r="H97" s="92" t="e">
        <f t="shared" si="28"/>
        <v>#REF!</v>
      </c>
      <c r="I97" s="232" t="e">
        <f t="shared" si="28"/>
        <v>#REF!</v>
      </c>
      <c r="J97" s="92" t="e">
        <f t="shared" si="28"/>
        <v>#REF!</v>
      </c>
      <c r="K97" s="32" t="e">
        <f t="shared" si="28"/>
        <v>#REF!</v>
      </c>
      <c r="L97" s="32" t="e">
        <f t="shared" si="28"/>
        <v>#REF!</v>
      </c>
      <c r="M97" s="32" t="e">
        <f t="shared" si="28"/>
        <v>#REF!</v>
      </c>
      <c r="N97" s="32" t="e">
        <f t="shared" si="28"/>
        <v>#REF!</v>
      </c>
      <c r="O97" s="32" t="e">
        <f t="shared" si="28"/>
        <v>#REF!</v>
      </c>
      <c r="P97" s="32" t="e">
        <f t="shared" si="28"/>
        <v>#REF!</v>
      </c>
      <c r="Q97" s="32" t="e">
        <f t="shared" si="28"/>
        <v>#REF!</v>
      </c>
      <c r="R97" s="32" t="e">
        <f t="shared" si="28"/>
        <v>#REF!</v>
      </c>
    </row>
    <row r="98" spans="2:11" ht="15.75">
      <c r="B98" s="4"/>
      <c r="C98" s="4"/>
      <c r="D98" s="4"/>
      <c r="E98" s="4"/>
      <c r="F98" s="4"/>
      <c r="G98" s="99"/>
      <c r="H98" s="99"/>
      <c r="I98" s="242"/>
      <c r="J98" s="99"/>
      <c r="K98" s="4"/>
    </row>
    <row r="99" spans="2:18" ht="12.75" customHeight="1">
      <c r="B99" s="314" t="s">
        <v>27</v>
      </c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</row>
    <row r="100" spans="2:11" ht="12.75">
      <c r="B100" s="26" t="s">
        <v>28</v>
      </c>
      <c r="C100" s="26"/>
      <c r="D100" s="26"/>
      <c r="E100" s="26"/>
      <c r="F100" s="26"/>
      <c r="G100" s="100"/>
      <c r="H100" s="100"/>
      <c r="I100" s="243"/>
      <c r="J100" s="100"/>
      <c r="K100" s="26"/>
    </row>
    <row r="101" spans="2:11" ht="12.75">
      <c r="B101" s="329" t="s">
        <v>29</v>
      </c>
      <c r="C101" s="329"/>
      <c r="D101" s="329"/>
      <c r="E101" s="329"/>
      <c r="F101" s="329"/>
      <c r="G101" s="329"/>
      <c r="H101" s="329"/>
      <c r="I101" s="329"/>
      <c r="J101" s="329"/>
      <c r="K101" s="329"/>
    </row>
  </sheetData>
  <sheetProtection/>
  <mergeCells count="363">
    <mergeCell ref="A97:B97"/>
    <mergeCell ref="M58:M59"/>
    <mergeCell ref="N58:N59"/>
    <mergeCell ref="O58:O59"/>
    <mergeCell ref="P58:P59"/>
    <mergeCell ref="Q58:Q59"/>
    <mergeCell ref="A58:A59"/>
    <mergeCell ref="C58:C59"/>
    <mergeCell ref="D58:D59"/>
    <mergeCell ref="E58:E59"/>
    <mergeCell ref="H50:H51"/>
    <mergeCell ref="M50:M51"/>
    <mergeCell ref="G58:G59"/>
    <mergeCell ref="H58:H59"/>
    <mergeCell ref="I58:I59"/>
    <mergeCell ref="J58:J59"/>
    <mergeCell ref="K58:K59"/>
    <mergeCell ref="L58:L59"/>
    <mergeCell ref="I50:I51"/>
    <mergeCell ref="J50:J51"/>
    <mergeCell ref="N50:N51"/>
    <mergeCell ref="O50:O51"/>
    <mergeCell ref="P50:P51"/>
    <mergeCell ref="I42:I43"/>
    <mergeCell ref="J42:J43"/>
    <mergeCell ref="E42:E43"/>
    <mergeCell ref="M42:M43"/>
    <mergeCell ref="E48:E49"/>
    <mergeCell ref="G50:G51"/>
    <mergeCell ref="E50:E51"/>
    <mergeCell ref="O1:R1"/>
    <mergeCell ref="B101:K101"/>
    <mergeCell ref="A8:B8"/>
    <mergeCell ref="A33:B33"/>
    <mergeCell ref="F37:F38"/>
    <mergeCell ref="A5:A6"/>
    <mergeCell ref="B5:B6"/>
    <mergeCell ref="C5:F5"/>
    <mergeCell ref="J39:J40"/>
    <mergeCell ref="K39:K40"/>
    <mergeCell ref="A3:R3"/>
    <mergeCell ref="G5:R5"/>
    <mergeCell ref="Q42:Q43"/>
    <mergeCell ref="R42:R43"/>
    <mergeCell ref="H42:H43"/>
    <mergeCell ref="P42:P43"/>
    <mergeCell ref="N37:N38"/>
    <mergeCell ref="K42:K43"/>
    <mergeCell ref="L42:L43"/>
    <mergeCell ref="E37:E38"/>
    <mergeCell ref="E22:E23"/>
    <mergeCell ref="G37:G38"/>
    <mergeCell ref="E12:E13"/>
    <mergeCell ref="E24:E25"/>
    <mergeCell ref="C27:C28"/>
    <mergeCell ref="D27:D28"/>
    <mergeCell ref="E27:E28"/>
    <mergeCell ref="D14:D15"/>
    <mergeCell ref="D34:D35"/>
    <mergeCell ref="D37:D38"/>
    <mergeCell ref="R12:R13"/>
    <mergeCell ref="I12:I13"/>
    <mergeCell ref="J12:J13"/>
    <mergeCell ref="G12:G13"/>
    <mergeCell ref="H12:H13"/>
    <mergeCell ref="K22:K23"/>
    <mergeCell ref="L22:L23"/>
    <mergeCell ref="K12:K13"/>
    <mergeCell ref="L12:L13"/>
    <mergeCell ref="M12:M13"/>
    <mergeCell ref="N42:N43"/>
    <mergeCell ref="L39:L40"/>
    <mergeCell ref="M39:M40"/>
    <mergeCell ref="O42:O43"/>
    <mergeCell ref="H37:H38"/>
    <mergeCell ref="I37:I38"/>
    <mergeCell ref="K37:K38"/>
    <mergeCell ref="L37:L38"/>
    <mergeCell ref="F24:F25"/>
    <mergeCell ref="F27:F28"/>
    <mergeCell ref="G27:G28"/>
    <mergeCell ref="I34:I35"/>
    <mergeCell ref="O37:O38"/>
    <mergeCell ref="P37:P38"/>
    <mergeCell ref="J37:J38"/>
    <mergeCell ref="M27:M28"/>
    <mergeCell ref="H27:H28"/>
    <mergeCell ref="L34:L35"/>
    <mergeCell ref="P48:P49"/>
    <mergeCell ref="Q48:Q49"/>
    <mergeCell ref="R48:R49"/>
    <mergeCell ref="G48:G49"/>
    <mergeCell ref="H48:H49"/>
    <mergeCell ref="M48:M49"/>
    <mergeCell ref="J48:J49"/>
    <mergeCell ref="N48:N49"/>
    <mergeCell ref="O48:O49"/>
    <mergeCell ref="M66:M67"/>
    <mergeCell ref="C66:C67"/>
    <mergeCell ref="A63:A64"/>
    <mergeCell ref="C63:C64"/>
    <mergeCell ref="D63:D64"/>
    <mergeCell ref="A62:B62"/>
    <mergeCell ref="C50:C51"/>
    <mergeCell ref="D22:D23"/>
    <mergeCell ref="J22:J23"/>
    <mergeCell ref="L24:L25"/>
    <mergeCell ref="A50:A51"/>
    <mergeCell ref="D48:D49"/>
    <mergeCell ref="F45:F46"/>
    <mergeCell ref="G45:G46"/>
    <mergeCell ref="A44:B44"/>
    <mergeCell ref="F48:F49"/>
    <mergeCell ref="D71:D72"/>
    <mergeCell ref="E71:E72"/>
    <mergeCell ref="F71:F72"/>
    <mergeCell ref="G71:G72"/>
    <mergeCell ref="I48:I49"/>
    <mergeCell ref="D50:D51"/>
    <mergeCell ref="F50:F51"/>
    <mergeCell ref="H71:H72"/>
    <mergeCell ref="H66:H67"/>
    <mergeCell ref="F58:F59"/>
    <mergeCell ref="N71:N72"/>
    <mergeCell ref="N66:N67"/>
    <mergeCell ref="E63:E64"/>
    <mergeCell ref="E68:E69"/>
    <mergeCell ref="F68:F69"/>
    <mergeCell ref="J66:J67"/>
    <mergeCell ref="K66:K67"/>
    <mergeCell ref="L66:L67"/>
    <mergeCell ref="F63:F64"/>
    <mergeCell ref="G63:G64"/>
    <mergeCell ref="C71:C72"/>
    <mergeCell ref="D66:D67"/>
    <mergeCell ref="E66:E67"/>
    <mergeCell ref="F66:F67"/>
    <mergeCell ref="G66:G67"/>
    <mergeCell ref="M68:M69"/>
    <mergeCell ref="L68:L69"/>
    <mergeCell ref="I66:I67"/>
    <mergeCell ref="K68:K69"/>
    <mergeCell ref="G68:G69"/>
    <mergeCell ref="R66:R67"/>
    <mergeCell ref="N68:N69"/>
    <mergeCell ref="O68:O69"/>
    <mergeCell ref="P68:P69"/>
    <mergeCell ref="Q68:Q69"/>
    <mergeCell ref="R68:R69"/>
    <mergeCell ref="Q66:Q67"/>
    <mergeCell ref="O66:O67"/>
    <mergeCell ref="P66:P67"/>
    <mergeCell ref="A73:B73"/>
    <mergeCell ref="O71:O72"/>
    <mergeCell ref="P71:P72"/>
    <mergeCell ref="Q71:Q72"/>
    <mergeCell ref="R71:R72"/>
    <mergeCell ref="I71:I72"/>
    <mergeCell ref="J71:J72"/>
    <mergeCell ref="K71:K72"/>
    <mergeCell ref="L71:L72"/>
    <mergeCell ref="M71:M72"/>
    <mergeCell ref="B99:R99"/>
    <mergeCell ref="O27:O28"/>
    <mergeCell ref="P27:P28"/>
    <mergeCell ref="Q27:Q28"/>
    <mergeCell ref="R27:R28"/>
    <mergeCell ref="I27:I28"/>
    <mergeCell ref="J27:J28"/>
    <mergeCell ref="K27:K28"/>
    <mergeCell ref="L27:L28"/>
    <mergeCell ref="E45:E46"/>
    <mergeCell ref="G42:G43"/>
    <mergeCell ref="D42:D43"/>
    <mergeCell ref="C42:C43"/>
    <mergeCell ref="F42:F43"/>
    <mergeCell ref="G9:G10"/>
    <mergeCell ref="P9:P10"/>
    <mergeCell ref="C37:C38"/>
    <mergeCell ref="C34:C35"/>
    <mergeCell ref="F12:F13"/>
    <mergeCell ref="H22:H23"/>
    <mergeCell ref="Q9:Q10"/>
    <mergeCell ref="Q39:Q40"/>
    <mergeCell ref="R39:R40"/>
    <mergeCell ref="N27:N28"/>
    <mergeCell ref="O12:O13"/>
    <mergeCell ref="P12:P13"/>
    <mergeCell ref="Q12:Q13"/>
    <mergeCell ref="O22:O23"/>
    <mergeCell ref="N9:N10"/>
    <mergeCell ref="N12:N13"/>
    <mergeCell ref="I22:I23"/>
    <mergeCell ref="N24:N25"/>
    <mergeCell ref="M22:M23"/>
    <mergeCell ref="H19:H20"/>
    <mergeCell ref="P39:P40"/>
    <mergeCell ref="M37:M38"/>
    <mergeCell ref="O19:O20"/>
    <mergeCell ref="K19:K20"/>
    <mergeCell ref="M29:M30"/>
    <mergeCell ref="N29:N30"/>
    <mergeCell ref="A34:A35"/>
    <mergeCell ref="A39:A40"/>
    <mergeCell ref="G34:G35"/>
    <mergeCell ref="J34:J35"/>
    <mergeCell ref="H34:H35"/>
    <mergeCell ref="E34:E35"/>
    <mergeCell ref="F34:F35"/>
    <mergeCell ref="I39:I40"/>
    <mergeCell ref="C39:C40"/>
    <mergeCell ref="D39:D40"/>
    <mergeCell ref="E39:E40"/>
    <mergeCell ref="F39:F40"/>
    <mergeCell ref="G39:G40"/>
    <mergeCell ref="O39:O40"/>
    <mergeCell ref="N39:N40"/>
    <mergeCell ref="H39:H40"/>
    <mergeCell ref="R37:R38"/>
    <mergeCell ref="M34:M35"/>
    <mergeCell ref="N34:N35"/>
    <mergeCell ref="O34:O35"/>
    <mergeCell ref="P34:P35"/>
    <mergeCell ref="R22:R23"/>
    <mergeCell ref="Q37:Q38"/>
    <mergeCell ref="R24:R25"/>
    <mergeCell ref="Q34:Q35"/>
    <mergeCell ref="R34:R35"/>
    <mergeCell ref="G24:G25"/>
    <mergeCell ref="H24:H25"/>
    <mergeCell ref="G19:G20"/>
    <mergeCell ref="M14:M15"/>
    <mergeCell ref="G22:G23"/>
    <mergeCell ref="Q24:Q25"/>
    <mergeCell ref="P24:P25"/>
    <mergeCell ref="L19:L20"/>
    <mergeCell ref="N22:N23"/>
    <mergeCell ref="P22:P23"/>
    <mergeCell ref="R14:R15"/>
    <mergeCell ref="L14:L15"/>
    <mergeCell ref="O24:O25"/>
    <mergeCell ref="M24:M25"/>
    <mergeCell ref="N14:N15"/>
    <mergeCell ref="O14:O15"/>
    <mergeCell ref="Q19:Q20"/>
    <mergeCell ref="Q14:Q15"/>
    <mergeCell ref="Q22:Q23"/>
    <mergeCell ref="A24:A25"/>
    <mergeCell ref="A19:A20"/>
    <mergeCell ref="E14:E15"/>
    <mergeCell ref="F14:F15"/>
    <mergeCell ref="C19:C20"/>
    <mergeCell ref="G14:G15"/>
    <mergeCell ref="C24:C25"/>
    <mergeCell ref="D24:D25"/>
    <mergeCell ref="C22:C23"/>
    <mergeCell ref="F22:F23"/>
    <mergeCell ref="P45:P46"/>
    <mergeCell ref="K9:K10"/>
    <mergeCell ref="I24:I25"/>
    <mergeCell ref="J24:J25"/>
    <mergeCell ref="K24:K25"/>
    <mergeCell ref="K34:K35"/>
    <mergeCell ref="N45:N46"/>
    <mergeCell ref="M45:M46"/>
    <mergeCell ref="O45:O46"/>
    <mergeCell ref="J9:J10"/>
    <mergeCell ref="E19:E20"/>
    <mergeCell ref="D19:D20"/>
    <mergeCell ref="F19:F20"/>
    <mergeCell ref="R9:R10"/>
    <mergeCell ref="M9:M10"/>
    <mergeCell ref="R19:R20"/>
    <mergeCell ref="P19:P20"/>
    <mergeCell ref="P14:P15"/>
    <mergeCell ref="I9:I10"/>
    <mergeCell ref="H14:H15"/>
    <mergeCell ref="O9:O10"/>
    <mergeCell ref="H9:H10"/>
    <mergeCell ref="I19:I20"/>
    <mergeCell ref="J19:J20"/>
    <mergeCell ref="I14:I15"/>
    <mergeCell ref="J14:J15"/>
    <mergeCell ref="K14:K15"/>
    <mergeCell ref="M19:M20"/>
    <mergeCell ref="N19:N20"/>
    <mergeCell ref="A9:A10"/>
    <mergeCell ref="L9:L10"/>
    <mergeCell ref="A14:A15"/>
    <mergeCell ref="E9:E10"/>
    <mergeCell ref="F9:F10"/>
    <mergeCell ref="C9:C10"/>
    <mergeCell ref="D9:D10"/>
    <mergeCell ref="C14:C15"/>
    <mergeCell ref="D12:D13"/>
    <mergeCell ref="C12:C13"/>
    <mergeCell ref="K50:K51"/>
    <mergeCell ref="L50:L51"/>
    <mergeCell ref="J45:J46"/>
    <mergeCell ref="A45:A46"/>
    <mergeCell ref="K45:K46"/>
    <mergeCell ref="L45:L46"/>
    <mergeCell ref="H45:H46"/>
    <mergeCell ref="I45:I46"/>
    <mergeCell ref="L48:L49"/>
    <mergeCell ref="K48:K49"/>
    <mergeCell ref="C48:C49"/>
    <mergeCell ref="C45:C46"/>
    <mergeCell ref="D45:D46"/>
    <mergeCell ref="Q45:Q46"/>
    <mergeCell ref="R45:R46"/>
    <mergeCell ref="R63:R64"/>
    <mergeCell ref="Q63:Q64"/>
    <mergeCell ref="Q50:Q51"/>
    <mergeCell ref="R58:R59"/>
    <mergeCell ref="R50:R51"/>
    <mergeCell ref="P63:P64"/>
    <mergeCell ref="H63:H64"/>
    <mergeCell ref="I63:I64"/>
    <mergeCell ref="J63:J64"/>
    <mergeCell ref="K63:K64"/>
    <mergeCell ref="L63:L64"/>
    <mergeCell ref="M63:M64"/>
    <mergeCell ref="N63:N64"/>
    <mergeCell ref="O63:O64"/>
    <mergeCell ref="F54:F55"/>
    <mergeCell ref="G54:G55"/>
    <mergeCell ref="A68:A69"/>
    <mergeCell ref="H68:H69"/>
    <mergeCell ref="I68:I69"/>
    <mergeCell ref="J68:J69"/>
    <mergeCell ref="C68:C69"/>
    <mergeCell ref="D68:D69"/>
    <mergeCell ref="O54:O55"/>
    <mergeCell ref="P54:P55"/>
    <mergeCell ref="Q54:Q55"/>
    <mergeCell ref="R54:R55"/>
    <mergeCell ref="H54:H55"/>
    <mergeCell ref="I54:I55"/>
    <mergeCell ref="J54:J55"/>
    <mergeCell ref="K54:K55"/>
    <mergeCell ref="L54:L55"/>
    <mergeCell ref="M54:M55"/>
    <mergeCell ref="A29:A30"/>
    <mergeCell ref="C29:C30"/>
    <mergeCell ref="D29:D30"/>
    <mergeCell ref="E29:E30"/>
    <mergeCell ref="F29:F30"/>
    <mergeCell ref="N54:N55"/>
    <mergeCell ref="A54:A55"/>
    <mergeCell ref="C54:C55"/>
    <mergeCell ref="D54:D55"/>
    <mergeCell ref="E54:E55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</mergeCells>
  <printOptions horizontalCentered="1"/>
  <pageMargins left="0.5905511811023623" right="0.3937007874015748" top="0.7874015748031497" bottom="0.5905511811023623" header="0.31496062992125984" footer="0.31496062992125984"/>
  <pageSetup horizontalDpi="600" verticalDpi="600" orientation="landscape" paperSize="9" scale="42" r:id="rId1"/>
  <rowBreaks count="1" manualBreakCount="1">
    <brk id="7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9"/>
  <sheetViews>
    <sheetView zoomScale="90" zoomScaleNormal="90" zoomScaleSheetLayoutView="100" zoomScalePageLayoutView="0" workbookViewId="0" topLeftCell="A1">
      <selection activeCell="H22" sqref="H22:I22"/>
    </sheetView>
  </sheetViews>
  <sheetFormatPr defaultColWidth="9.00390625" defaultRowHeight="12.75"/>
  <cols>
    <col min="1" max="1" width="5.25390625" style="0" customWidth="1"/>
    <col min="2" max="2" width="34.25390625" style="0" customWidth="1"/>
    <col min="3" max="3" width="8.875" style="0" bestFit="1" customWidth="1"/>
    <col min="4" max="4" width="11.375" style="0" customWidth="1"/>
    <col min="5" max="14" width="9.375" style="0" bestFit="1" customWidth="1"/>
  </cols>
  <sheetData>
    <row r="1" spans="10:14" ht="56.25" customHeight="1">
      <c r="J1" s="339" t="s">
        <v>320</v>
      </c>
      <c r="K1" s="339"/>
      <c r="L1" s="339"/>
      <c r="M1" s="339"/>
      <c r="N1" s="339"/>
    </row>
    <row r="2" spans="1:14" ht="51.75" customHeight="1">
      <c r="A2" s="340" t="s">
        <v>321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15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9.5" customHeight="1">
      <c r="A4" s="341" t="s">
        <v>12</v>
      </c>
      <c r="B4" s="343" t="s">
        <v>314</v>
      </c>
      <c r="C4" s="341" t="s">
        <v>289</v>
      </c>
      <c r="D4" s="341" t="s">
        <v>315</v>
      </c>
      <c r="E4" s="344" t="s">
        <v>316</v>
      </c>
      <c r="F4" s="344"/>
      <c r="G4" s="344"/>
      <c r="H4" s="344"/>
      <c r="I4" s="344"/>
      <c r="J4" s="344"/>
      <c r="K4" s="344"/>
      <c r="L4" s="344"/>
      <c r="M4" s="344"/>
      <c r="N4" s="344"/>
    </row>
    <row r="5" spans="1:14" ht="21.75" customHeight="1">
      <c r="A5" s="342"/>
      <c r="B5" s="343"/>
      <c r="C5" s="342"/>
      <c r="D5" s="342"/>
      <c r="E5" s="125" t="s">
        <v>322</v>
      </c>
      <c r="F5" s="125" t="s">
        <v>323</v>
      </c>
      <c r="G5" s="125" t="s">
        <v>324</v>
      </c>
      <c r="H5" s="125" t="s">
        <v>325</v>
      </c>
      <c r="I5" s="125" t="s">
        <v>326</v>
      </c>
      <c r="J5" s="125" t="s">
        <v>327</v>
      </c>
      <c r="K5" s="125" t="s">
        <v>328</v>
      </c>
      <c r="L5" s="125" t="s">
        <v>329</v>
      </c>
      <c r="M5" s="125" t="s">
        <v>330</v>
      </c>
      <c r="N5" s="125" t="s">
        <v>331</v>
      </c>
    </row>
    <row r="6" spans="1:14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ht="105">
      <c r="A7" s="126" t="s">
        <v>312</v>
      </c>
      <c r="B7" s="40" t="s">
        <v>332</v>
      </c>
      <c r="C7" s="126" t="s">
        <v>317</v>
      </c>
      <c r="D7" s="127">
        <f>SUM(D8:D9)</f>
        <v>270.568</v>
      </c>
      <c r="E7" s="127">
        <f>SUM(E8:E9)</f>
        <v>0</v>
      </c>
      <c r="F7" s="127">
        <f aca="true" t="shared" si="0" ref="F7:N7">SUM(F8:F9)</f>
        <v>5</v>
      </c>
      <c r="G7" s="127">
        <f t="shared" si="0"/>
        <v>15.1</v>
      </c>
      <c r="H7" s="127">
        <f t="shared" si="0"/>
        <v>0</v>
      </c>
      <c r="I7" s="127">
        <f t="shared" si="0"/>
        <v>18.39</v>
      </c>
      <c r="J7" s="127">
        <f t="shared" si="0"/>
        <v>39.65</v>
      </c>
      <c r="K7" s="127">
        <f t="shared" si="0"/>
        <v>0</v>
      </c>
      <c r="L7" s="127">
        <f t="shared" si="0"/>
        <v>67.6</v>
      </c>
      <c r="M7" s="127">
        <f t="shared" si="0"/>
        <v>94.136</v>
      </c>
      <c r="N7" s="127">
        <f t="shared" si="0"/>
        <v>30.692</v>
      </c>
    </row>
    <row r="8" spans="1:14" ht="45">
      <c r="A8" s="128" t="s">
        <v>3</v>
      </c>
      <c r="B8" s="40" t="s">
        <v>318</v>
      </c>
      <c r="C8" s="126" t="s">
        <v>317</v>
      </c>
      <c r="D8" s="127">
        <f>SUM(E8:N8)</f>
        <v>270.568</v>
      </c>
      <c r="E8" s="127">
        <v>0</v>
      </c>
      <c r="F8" s="127">
        <v>5</v>
      </c>
      <c r="G8" s="127">
        <v>15.1</v>
      </c>
      <c r="H8" s="127">
        <v>0</v>
      </c>
      <c r="I8" s="127">
        <v>18.39</v>
      </c>
      <c r="J8" s="127">
        <v>39.65</v>
      </c>
      <c r="K8" s="127">
        <v>0</v>
      </c>
      <c r="L8" s="127">
        <v>67.6</v>
      </c>
      <c r="M8" s="127">
        <v>94.136</v>
      </c>
      <c r="N8" s="127">
        <v>30.692</v>
      </c>
    </row>
    <row r="9" spans="1:14" ht="30">
      <c r="A9" s="128" t="s">
        <v>13</v>
      </c>
      <c r="B9" s="40" t="s">
        <v>319</v>
      </c>
      <c r="C9" s="126" t="s">
        <v>317</v>
      </c>
      <c r="D9" s="126">
        <f>SUM(E9:N9)</f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</row>
  </sheetData>
  <sheetProtection/>
  <mergeCells count="7">
    <mergeCell ref="J1:N1"/>
    <mergeCell ref="A2:N2"/>
    <mergeCell ref="A4:A5"/>
    <mergeCell ref="B4:B5"/>
    <mergeCell ref="C4:C5"/>
    <mergeCell ref="D4:D5"/>
    <mergeCell ref="E4:N4"/>
  </mergeCells>
  <printOptions/>
  <pageMargins left="1.1811023622047245" right="0.1968503937007874" top="0.7874015748031497" bottom="0.5905511811023623" header="0.31496062992125984" footer="0.3149606299212598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W26"/>
  <sheetViews>
    <sheetView zoomScale="70" zoomScaleNormal="70" zoomScaleSheetLayoutView="70" workbookViewId="0" topLeftCell="A1">
      <selection activeCell="H22" sqref="H22:I22"/>
    </sheetView>
  </sheetViews>
  <sheetFormatPr defaultColWidth="9.00390625" defaultRowHeight="12.75"/>
  <cols>
    <col min="1" max="1" width="4.125" style="0" bestFit="1" customWidth="1"/>
    <col min="2" max="2" width="32.75390625" style="0" customWidth="1"/>
    <col min="3" max="3" width="19.00390625" style="0" customWidth="1"/>
    <col min="4" max="4" width="22.25390625" style="0" customWidth="1"/>
    <col min="6" max="6" width="7.875" style="0" bestFit="1" customWidth="1"/>
    <col min="7" max="7" width="12.375" style="0" bestFit="1" customWidth="1"/>
    <col min="8" max="8" width="20.625" style="0" bestFit="1" customWidth="1"/>
    <col min="9" max="9" width="7.875" style="0" customWidth="1"/>
    <col min="10" max="10" width="12.625" style="0" bestFit="1" customWidth="1"/>
    <col min="11" max="11" width="17.875" style="0" bestFit="1" customWidth="1"/>
    <col min="12" max="13" width="12.75390625" style="0" bestFit="1" customWidth="1"/>
    <col min="14" max="15" width="11.25390625" style="0" bestFit="1" customWidth="1"/>
    <col min="16" max="20" width="12.75390625" style="0" bestFit="1" customWidth="1"/>
    <col min="21" max="21" width="11.25390625" style="0" bestFit="1" customWidth="1"/>
    <col min="22" max="22" width="8.75390625" style="0" bestFit="1" customWidth="1"/>
    <col min="23" max="23" width="8.625" style="0" bestFit="1" customWidth="1"/>
  </cols>
  <sheetData>
    <row r="1" spans="19:23" ht="59.25" customHeight="1">
      <c r="S1" s="346" t="s">
        <v>333</v>
      </c>
      <c r="T1" s="346"/>
      <c r="U1" s="346"/>
      <c r="V1" s="346"/>
      <c r="W1" s="346"/>
    </row>
    <row r="2" spans="1:23" ht="15.75" customHeight="1">
      <c r="A2" s="347" t="s">
        <v>285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 ht="35.25" customHeight="1">
      <c r="A3" s="348" t="s">
        <v>334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</row>
    <row r="4" spans="1:23" ht="18.75">
      <c r="A4" s="349" t="s">
        <v>335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</row>
    <row r="5" spans="1:20" ht="18.75">
      <c r="A5" s="12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3" s="24" customFormat="1" ht="40.5" customHeight="1">
      <c r="A6" s="350" t="s">
        <v>336</v>
      </c>
      <c r="B6" s="350" t="s">
        <v>337</v>
      </c>
      <c r="C6" s="350" t="s">
        <v>338</v>
      </c>
      <c r="D6" s="350" t="s">
        <v>339</v>
      </c>
      <c r="E6" s="350" t="s">
        <v>340</v>
      </c>
      <c r="F6" s="350" t="s">
        <v>341</v>
      </c>
      <c r="G6" s="350"/>
      <c r="H6" s="350" t="s">
        <v>342</v>
      </c>
      <c r="I6" s="350" t="s">
        <v>343</v>
      </c>
      <c r="J6" s="350"/>
      <c r="K6" s="350"/>
      <c r="L6" s="351" t="s">
        <v>344</v>
      </c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</row>
    <row r="7" spans="1:23" s="24" customFormat="1" ht="63.75">
      <c r="A7" s="350"/>
      <c r="B7" s="350"/>
      <c r="C7" s="350"/>
      <c r="D7" s="350"/>
      <c r="E7" s="350"/>
      <c r="F7" s="130" t="s">
        <v>317</v>
      </c>
      <c r="G7" s="130" t="s">
        <v>345</v>
      </c>
      <c r="H7" s="350"/>
      <c r="I7" s="130" t="s">
        <v>317</v>
      </c>
      <c r="J7" s="130" t="s">
        <v>346</v>
      </c>
      <c r="K7" s="130" t="s">
        <v>347</v>
      </c>
      <c r="L7" s="130" t="s">
        <v>50</v>
      </c>
      <c r="M7" s="130" t="s">
        <v>51</v>
      </c>
      <c r="N7" s="130" t="s">
        <v>52</v>
      </c>
      <c r="O7" s="130" t="s">
        <v>53</v>
      </c>
      <c r="P7" s="130" t="s">
        <v>54</v>
      </c>
      <c r="Q7" s="130" t="s">
        <v>55</v>
      </c>
      <c r="R7" s="130" t="s">
        <v>56</v>
      </c>
      <c r="S7" s="130" t="s">
        <v>57</v>
      </c>
      <c r="T7" s="130" t="s">
        <v>58</v>
      </c>
      <c r="U7" s="130" t="s">
        <v>59</v>
      </c>
      <c r="V7" s="130" t="s">
        <v>60</v>
      </c>
      <c r="W7" s="130" t="s">
        <v>61</v>
      </c>
    </row>
    <row r="8" spans="1:23" s="24" customFormat="1" ht="12.75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23">
        <v>12</v>
      </c>
      <c r="M8" s="123">
        <v>13</v>
      </c>
      <c r="N8" s="123">
        <v>14</v>
      </c>
      <c r="O8" s="123">
        <v>15</v>
      </c>
      <c r="P8" s="123">
        <v>16</v>
      </c>
      <c r="Q8" s="123">
        <v>17</v>
      </c>
      <c r="R8" s="123">
        <v>18</v>
      </c>
      <c r="S8" s="123">
        <v>19</v>
      </c>
      <c r="T8" s="123">
        <v>20</v>
      </c>
      <c r="U8" s="123">
        <v>21</v>
      </c>
      <c r="V8" s="123">
        <v>22</v>
      </c>
      <c r="W8" s="123">
        <v>23</v>
      </c>
    </row>
    <row r="9" spans="1:23" s="24" customFormat="1" ht="25.5">
      <c r="A9" s="131"/>
      <c r="B9" s="132" t="s">
        <v>348</v>
      </c>
      <c r="C9" s="133"/>
      <c r="D9" s="133"/>
      <c r="E9" s="134"/>
      <c r="F9" s="135">
        <f aca="true" t="shared" si="0" ref="F9:W9">SUM(F10:F23)</f>
        <v>134.564</v>
      </c>
      <c r="G9" s="135">
        <f t="shared" si="0"/>
        <v>931.4</v>
      </c>
      <c r="H9" s="135">
        <f t="shared" si="0"/>
        <v>25525444.274</v>
      </c>
      <c r="I9" s="135">
        <f t="shared" si="0"/>
        <v>134.564</v>
      </c>
      <c r="J9" s="135">
        <f t="shared" si="0"/>
        <v>931.4</v>
      </c>
      <c r="K9" s="135">
        <f t="shared" si="0"/>
        <v>23794534.417</v>
      </c>
      <c r="L9" s="135">
        <f t="shared" si="0"/>
        <v>1142130.816</v>
      </c>
      <c r="M9" s="135">
        <f t="shared" si="0"/>
        <v>1236648.803</v>
      </c>
      <c r="N9" s="135">
        <f t="shared" si="0"/>
        <v>878023.325</v>
      </c>
      <c r="O9" s="135">
        <f t="shared" si="0"/>
        <v>860010</v>
      </c>
      <c r="P9" s="135">
        <f t="shared" si="0"/>
        <v>4316005.458</v>
      </c>
      <c r="Q9" s="135">
        <f t="shared" si="0"/>
        <v>4100000</v>
      </c>
      <c r="R9" s="135">
        <f t="shared" si="0"/>
        <v>4030000</v>
      </c>
      <c r="S9" s="135">
        <f t="shared" si="0"/>
        <v>3800000</v>
      </c>
      <c r="T9" s="135">
        <f t="shared" si="0"/>
        <v>3810000</v>
      </c>
      <c r="U9" s="135">
        <f t="shared" si="0"/>
        <v>300000</v>
      </c>
      <c r="V9" s="135">
        <f t="shared" si="0"/>
        <v>0</v>
      </c>
      <c r="W9" s="135">
        <f t="shared" si="0"/>
        <v>0</v>
      </c>
    </row>
    <row r="10" spans="1:23" s="24" customFormat="1" ht="76.5">
      <c r="A10" s="136" t="s">
        <v>10</v>
      </c>
      <c r="B10" s="137" t="s">
        <v>199</v>
      </c>
      <c r="C10" s="133" t="s">
        <v>349</v>
      </c>
      <c r="D10" s="133" t="s">
        <v>350</v>
      </c>
      <c r="E10" s="133">
        <v>2015</v>
      </c>
      <c r="F10" s="138">
        <v>3.124</v>
      </c>
      <c r="G10" s="138">
        <v>564.7</v>
      </c>
      <c r="H10" s="138">
        <v>2036147.701</v>
      </c>
      <c r="I10" s="138">
        <f>F10</f>
        <v>3.124</v>
      </c>
      <c r="J10" s="138">
        <f>G10</f>
        <v>564.7</v>
      </c>
      <c r="K10" s="138">
        <f>L10</f>
        <v>423324.727</v>
      </c>
      <c r="L10" s="138">
        <v>423324.727</v>
      </c>
      <c r="M10" s="138"/>
      <c r="N10" s="138"/>
      <c r="O10" s="138"/>
      <c r="P10" s="138"/>
      <c r="Q10" s="138"/>
      <c r="R10" s="138"/>
      <c r="S10" s="138"/>
      <c r="T10" s="138"/>
      <c r="U10" s="139"/>
      <c r="V10" s="139"/>
      <c r="W10" s="139"/>
    </row>
    <row r="11" spans="1:23" s="24" customFormat="1" ht="89.25">
      <c r="A11" s="136" t="s">
        <v>23</v>
      </c>
      <c r="B11" s="137" t="s">
        <v>74</v>
      </c>
      <c r="C11" s="133" t="s">
        <v>349</v>
      </c>
      <c r="D11" s="133" t="s">
        <v>351</v>
      </c>
      <c r="E11" s="133">
        <v>2017</v>
      </c>
      <c r="F11" s="138">
        <v>6.06</v>
      </c>
      <c r="G11" s="138">
        <v>28.15</v>
      </c>
      <c r="H11" s="138">
        <v>543299.914</v>
      </c>
      <c r="I11" s="138">
        <f>F11</f>
        <v>6.06</v>
      </c>
      <c r="J11" s="138">
        <f>G11</f>
        <v>28.15</v>
      </c>
      <c r="K11" s="138">
        <f>SUM(M11:W11)</f>
        <v>620000</v>
      </c>
      <c r="L11" s="138">
        <f>'[2]Приложение 5'!G245</f>
        <v>13007.825</v>
      </c>
      <c r="M11" s="138">
        <v>350000</v>
      </c>
      <c r="N11" s="138">
        <v>150000</v>
      </c>
      <c r="O11" s="138">
        <v>120000</v>
      </c>
      <c r="P11" s="138"/>
      <c r="Q11" s="138"/>
      <c r="R11" s="138"/>
      <c r="S11" s="138"/>
      <c r="T11" s="138"/>
      <c r="U11" s="139"/>
      <c r="V11" s="139"/>
      <c r="W11" s="139"/>
    </row>
    <row r="12" spans="1:23" s="24" customFormat="1" ht="38.25">
      <c r="A12" s="136" t="s">
        <v>63</v>
      </c>
      <c r="B12" s="137" t="s">
        <v>352</v>
      </c>
      <c r="C12" s="133" t="s">
        <v>349</v>
      </c>
      <c r="D12" s="133" t="s">
        <v>353</v>
      </c>
      <c r="E12" s="133">
        <v>2022</v>
      </c>
      <c r="F12" s="138">
        <v>5</v>
      </c>
      <c r="G12" s="138"/>
      <c r="H12" s="138">
        <v>4020000</v>
      </c>
      <c r="I12" s="138">
        <f aca="true" t="shared" si="1" ref="I12:I23">F12</f>
        <v>5</v>
      </c>
      <c r="J12" s="138"/>
      <c r="K12" s="138">
        <f>SUM(M12:W12)</f>
        <v>4399555.139</v>
      </c>
      <c r="L12" s="138">
        <f>'[2]Приложение 5'!G250</f>
        <v>3090.74</v>
      </c>
      <c r="M12" s="138">
        <f>'[2]Приложение 5'!H250</f>
        <v>2221.814</v>
      </c>
      <c r="N12" s="138">
        <v>24523.325</v>
      </c>
      <c r="O12" s="138"/>
      <c r="P12" s="138">
        <v>972810</v>
      </c>
      <c r="Q12" s="138">
        <v>800000</v>
      </c>
      <c r="R12" s="138">
        <v>800000</v>
      </c>
      <c r="S12" s="138">
        <v>900000</v>
      </c>
      <c r="T12" s="138">
        <v>900000</v>
      </c>
      <c r="U12" s="139"/>
      <c r="V12" s="139"/>
      <c r="W12" s="139"/>
    </row>
    <row r="13" spans="1:23" s="24" customFormat="1" ht="38.25">
      <c r="A13" s="136" t="s">
        <v>64</v>
      </c>
      <c r="B13" s="137" t="s">
        <v>354</v>
      </c>
      <c r="C13" s="133" t="s">
        <v>349</v>
      </c>
      <c r="D13" s="133" t="s">
        <v>353</v>
      </c>
      <c r="E13" s="133">
        <v>2018</v>
      </c>
      <c r="F13" s="138">
        <v>18.12</v>
      </c>
      <c r="G13" s="138">
        <v>63.3</v>
      </c>
      <c r="H13" s="138">
        <v>1905387.525</v>
      </c>
      <c r="I13" s="138">
        <f t="shared" si="1"/>
        <v>18.12</v>
      </c>
      <c r="J13" s="138">
        <f>G13</f>
        <v>63.3</v>
      </c>
      <c r="K13" s="138">
        <v>1891506.866</v>
      </c>
      <c r="L13" s="138">
        <f>'[2]Приложение 5'!G260</f>
        <v>18990.245</v>
      </c>
      <c r="M13" s="138">
        <v>321734.106</v>
      </c>
      <c r="N13" s="138">
        <v>336900</v>
      </c>
      <c r="O13" s="138">
        <v>394190</v>
      </c>
      <c r="P13" s="138">
        <f>K13-M13-N13-O13-L13</f>
        <v>819692.515</v>
      </c>
      <c r="Q13" s="138"/>
      <c r="R13" s="138"/>
      <c r="S13" s="138"/>
      <c r="T13" s="138"/>
      <c r="U13" s="139"/>
      <c r="V13" s="139"/>
      <c r="W13" s="139"/>
    </row>
    <row r="14" spans="1:23" s="24" customFormat="1" ht="38.25">
      <c r="A14" s="136" t="s">
        <v>65</v>
      </c>
      <c r="B14" s="137" t="s">
        <v>355</v>
      </c>
      <c r="C14" s="133" t="s">
        <v>349</v>
      </c>
      <c r="D14" s="133" t="s">
        <v>353</v>
      </c>
      <c r="E14" s="133">
        <v>2018</v>
      </c>
      <c r="F14" s="138">
        <v>18.01</v>
      </c>
      <c r="G14" s="138">
        <v>146.35</v>
      </c>
      <c r="H14" s="138">
        <v>2173018.332</v>
      </c>
      <c r="I14" s="138">
        <f t="shared" si="1"/>
        <v>18.01</v>
      </c>
      <c r="J14" s="138">
        <f>G14</f>
        <v>146.35</v>
      </c>
      <c r="K14" s="138">
        <v>2155485.53</v>
      </c>
      <c r="L14" s="138">
        <f>'[2]Приложение 5'!G265</f>
        <v>21531.859</v>
      </c>
      <c r="M14" s="138">
        <f>300000+'[2]Приложение 5'!H265</f>
        <v>314630.728</v>
      </c>
      <c r="N14" s="138">
        <v>250000</v>
      </c>
      <c r="O14" s="138">
        <v>345820</v>
      </c>
      <c r="P14" s="138">
        <f>K14-M14-N14-O14-L14</f>
        <v>1223502.943</v>
      </c>
      <c r="Q14" s="138"/>
      <c r="R14" s="138"/>
      <c r="S14" s="138"/>
      <c r="T14" s="138"/>
      <c r="U14" s="139"/>
      <c r="V14" s="139"/>
      <c r="W14" s="139"/>
    </row>
    <row r="15" spans="1:23" s="24" customFormat="1" ht="76.5">
      <c r="A15" s="136" t="s">
        <v>130</v>
      </c>
      <c r="B15" s="137" t="s">
        <v>356</v>
      </c>
      <c r="C15" s="133" t="s">
        <v>349</v>
      </c>
      <c r="D15" s="133" t="s">
        <v>357</v>
      </c>
      <c r="E15" s="133">
        <v>2015</v>
      </c>
      <c r="F15" s="138">
        <v>10.56</v>
      </c>
      <c r="G15" s="138"/>
      <c r="H15" s="138">
        <v>535487.195</v>
      </c>
      <c r="I15" s="138">
        <f t="shared" si="1"/>
        <v>10.56</v>
      </c>
      <c r="J15" s="138"/>
      <c r="K15" s="138">
        <f>M15</f>
        <v>228062.155</v>
      </c>
      <c r="L15" s="138">
        <v>335465</v>
      </c>
      <c r="M15" s="138">
        <v>228062.155</v>
      </c>
      <c r="N15" s="138"/>
      <c r="O15" s="138"/>
      <c r="P15" s="138"/>
      <c r="Q15" s="138"/>
      <c r="R15" s="138"/>
      <c r="S15" s="138"/>
      <c r="T15" s="138"/>
      <c r="U15" s="139"/>
      <c r="V15" s="139"/>
      <c r="W15" s="139"/>
    </row>
    <row r="16" spans="1:23" s="24" customFormat="1" ht="63.75">
      <c r="A16" s="136" t="s">
        <v>274</v>
      </c>
      <c r="B16" s="137" t="s">
        <v>358</v>
      </c>
      <c r="C16" s="133" t="s">
        <v>349</v>
      </c>
      <c r="D16" s="133" t="s">
        <v>353</v>
      </c>
      <c r="E16" s="133">
        <v>2022</v>
      </c>
      <c r="F16" s="138">
        <v>3.49</v>
      </c>
      <c r="G16" s="138"/>
      <c r="H16" s="138">
        <f>K16</f>
        <v>5300000</v>
      </c>
      <c r="I16" s="138">
        <f t="shared" si="1"/>
        <v>3.49</v>
      </c>
      <c r="J16" s="138"/>
      <c r="K16" s="138">
        <f>SUM(M16:W16)</f>
        <v>5300000</v>
      </c>
      <c r="L16" s="138">
        <f>'[2]Приложение 5'!G270</f>
        <v>7015</v>
      </c>
      <c r="M16" s="138"/>
      <c r="N16" s="138"/>
      <c r="O16" s="138"/>
      <c r="P16" s="138"/>
      <c r="Q16" s="138">
        <v>1000000</v>
      </c>
      <c r="R16" s="138">
        <v>1500000</v>
      </c>
      <c r="S16" s="138">
        <v>1500000</v>
      </c>
      <c r="T16" s="138">
        <v>1300000</v>
      </c>
      <c r="U16" s="139"/>
      <c r="V16" s="139"/>
      <c r="W16" s="139"/>
    </row>
    <row r="17" spans="1:23" s="24" customFormat="1" ht="89.25">
      <c r="A17" s="136" t="s">
        <v>359</v>
      </c>
      <c r="B17" s="137" t="s">
        <v>360</v>
      </c>
      <c r="C17" s="133" t="s">
        <v>349</v>
      </c>
      <c r="D17" s="133" t="s">
        <v>361</v>
      </c>
      <c r="E17" s="133">
        <v>2016</v>
      </c>
      <c r="F17" s="138">
        <v>2.2</v>
      </c>
      <c r="G17" s="138">
        <v>128.9</v>
      </c>
      <c r="H17" s="138">
        <v>360645.741</v>
      </c>
      <c r="I17" s="138">
        <f t="shared" si="1"/>
        <v>2.2</v>
      </c>
      <c r="J17" s="138">
        <f>G17</f>
        <v>128.9</v>
      </c>
      <c r="K17" s="138">
        <f>SUM(M17:W17)</f>
        <v>136600</v>
      </c>
      <c r="L17" s="138">
        <f>313410.731+'[2]Приложение 5'!G275</f>
        <v>319705.42</v>
      </c>
      <c r="M17" s="138">
        <v>20000</v>
      </c>
      <c r="N17" s="138">
        <v>116600</v>
      </c>
      <c r="O17" s="138"/>
      <c r="P17" s="138"/>
      <c r="Q17" s="138"/>
      <c r="R17" s="138"/>
      <c r="S17" s="138"/>
      <c r="T17" s="138"/>
      <c r="U17" s="139"/>
      <c r="V17" s="139"/>
      <c r="W17" s="139"/>
    </row>
    <row r="18" spans="1:23" s="24" customFormat="1" ht="38.25">
      <c r="A18" s="136" t="s">
        <v>362</v>
      </c>
      <c r="B18" s="137" t="s">
        <v>363</v>
      </c>
      <c r="C18" s="133" t="s">
        <v>349</v>
      </c>
      <c r="D18" s="133" t="s">
        <v>353</v>
      </c>
      <c r="E18" s="133">
        <v>2020</v>
      </c>
      <c r="F18" s="138">
        <v>10</v>
      </c>
      <c r="G18" s="138"/>
      <c r="H18" s="138">
        <f>SUM(M18:T18)+11457.866</f>
        <v>1221457.866</v>
      </c>
      <c r="I18" s="138">
        <f t="shared" si="1"/>
        <v>10</v>
      </c>
      <c r="J18" s="138"/>
      <c r="K18" s="138">
        <f aca="true" t="shared" si="2" ref="K18:K23">SUM(M18:W18)</f>
        <v>1210000</v>
      </c>
      <c r="L18" s="138"/>
      <c r="M18" s="138"/>
      <c r="N18" s="138"/>
      <c r="O18" s="138"/>
      <c r="P18" s="138">
        <v>500000</v>
      </c>
      <c r="Q18" s="138">
        <v>500000</v>
      </c>
      <c r="R18" s="138">
        <v>210000</v>
      </c>
      <c r="S18" s="138"/>
      <c r="T18" s="138"/>
      <c r="U18" s="139"/>
      <c r="V18" s="139"/>
      <c r="W18" s="139"/>
    </row>
    <row r="19" spans="1:23" s="24" customFormat="1" ht="38.25">
      <c r="A19" s="136" t="s">
        <v>364</v>
      </c>
      <c r="B19" s="137" t="s">
        <v>365</v>
      </c>
      <c r="C19" s="133" t="s">
        <v>349</v>
      </c>
      <c r="D19" s="133"/>
      <c r="E19" s="133">
        <v>2022</v>
      </c>
      <c r="F19" s="138">
        <v>25</v>
      </c>
      <c r="G19" s="138"/>
      <c r="H19" s="138">
        <f>K19</f>
        <v>3230000</v>
      </c>
      <c r="I19" s="138">
        <f t="shared" si="1"/>
        <v>25</v>
      </c>
      <c r="J19" s="138"/>
      <c r="K19" s="138">
        <f t="shared" si="2"/>
        <v>3230000</v>
      </c>
      <c r="L19" s="138"/>
      <c r="M19" s="138"/>
      <c r="N19" s="138"/>
      <c r="O19" s="138"/>
      <c r="P19" s="138"/>
      <c r="Q19" s="138">
        <v>800000</v>
      </c>
      <c r="R19" s="138">
        <v>800000</v>
      </c>
      <c r="S19" s="138">
        <v>900000</v>
      </c>
      <c r="T19" s="138">
        <v>730000</v>
      </c>
      <c r="U19" s="139"/>
      <c r="V19" s="139"/>
      <c r="W19" s="139"/>
    </row>
    <row r="20" spans="1:23" s="24" customFormat="1" ht="38.25">
      <c r="A20" s="136" t="s">
        <v>366</v>
      </c>
      <c r="B20" s="137" t="s">
        <v>367</v>
      </c>
      <c r="C20" s="133" t="s">
        <v>349</v>
      </c>
      <c r="D20" s="133" t="s">
        <v>353</v>
      </c>
      <c r="E20" s="133">
        <v>2020</v>
      </c>
      <c r="F20" s="138">
        <v>11</v>
      </c>
      <c r="G20" s="138"/>
      <c r="H20" s="138">
        <f>K20</f>
        <v>1320000</v>
      </c>
      <c r="I20" s="138">
        <f t="shared" si="1"/>
        <v>11</v>
      </c>
      <c r="J20" s="138"/>
      <c r="K20" s="138">
        <f t="shared" si="2"/>
        <v>1320000</v>
      </c>
      <c r="L20" s="138"/>
      <c r="M20" s="138"/>
      <c r="N20" s="138"/>
      <c r="O20" s="138"/>
      <c r="P20" s="138">
        <v>400000</v>
      </c>
      <c r="Q20" s="138">
        <v>500000</v>
      </c>
      <c r="R20" s="138">
        <v>420000</v>
      </c>
      <c r="S20" s="138"/>
      <c r="T20" s="138"/>
      <c r="U20" s="139"/>
      <c r="V20" s="139"/>
      <c r="W20" s="139"/>
    </row>
    <row r="21" spans="1:23" s="24" customFormat="1" ht="38.25">
      <c r="A21" s="136" t="s">
        <v>368</v>
      </c>
      <c r="B21" s="137" t="s">
        <v>369</v>
      </c>
      <c r="C21" s="133" t="s">
        <v>349</v>
      </c>
      <c r="D21" s="133" t="s">
        <v>353</v>
      </c>
      <c r="E21" s="133">
        <v>2020</v>
      </c>
      <c r="F21" s="138">
        <v>10</v>
      </c>
      <c r="G21" s="138"/>
      <c r="H21" s="138">
        <f>K21</f>
        <v>1200000</v>
      </c>
      <c r="I21" s="138">
        <f t="shared" si="1"/>
        <v>10</v>
      </c>
      <c r="J21" s="138"/>
      <c r="K21" s="138">
        <f t="shared" si="2"/>
        <v>1200000</v>
      </c>
      <c r="L21" s="138"/>
      <c r="M21" s="138"/>
      <c r="N21" s="138"/>
      <c r="O21" s="138"/>
      <c r="P21" s="138">
        <v>400000</v>
      </c>
      <c r="Q21" s="138">
        <v>500000</v>
      </c>
      <c r="R21" s="138">
        <v>300000</v>
      </c>
      <c r="S21" s="138"/>
      <c r="T21" s="138"/>
      <c r="U21" s="139"/>
      <c r="V21" s="139"/>
      <c r="W21" s="139"/>
    </row>
    <row r="22" spans="1:23" s="24" customFormat="1" ht="38.25">
      <c r="A22" s="136" t="s">
        <v>370</v>
      </c>
      <c r="B22" s="137" t="s">
        <v>209</v>
      </c>
      <c r="C22" s="133" t="s">
        <v>349</v>
      </c>
      <c r="D22" s="133"/>
      <c r="E22" s="133">
        <v>2023</v>
      </c>
      <c r="F22" s="138">
        <v>4</v>
      </c>
      <c r="G22" s="138"/>
      <c r="H22" s="138">
        <f>K22</f>
        <v>600000</v>
      </c>
      <c r="I22" s="138">
        <f>F22</f>
        <v>4</v>
      </c>
      <c r="J22" s="138"/>
      <c r="K22" s="138">
        <f>SUM(M22:W22)</f>
        <v>600000</v>
      </c>
      <c r="L22" s="138"/>
      <c r="M22" s="138"/>
      <c r="N22" s="138"/>
      <c r="O22" s="138"/>
      <c r="P22" s="138"/>
      <c r="Q22" s="138"/>
      <c r="R22" s="138"/>
      <c r="S22" s="138"/>
      <c r="T22" s="138">
        <v>300000</v>
      </c>
      <c r="U22" s="138">
        <v>300000</v>
      </c>
      <c r="V22" s="139"/>
      <c r="W22" s="139"/>
    </row>
    <row r="23" spans="1:23" s="24" customFormat="1" ht="38.25">
      <c r="A23" s="136" t="s">
        <v>371</v>
      </c>
      <c r="B23" s="137" t="s">
        <v>211</v>
      </c>
      <c r="C23" s="133" t="s">
        <v>349</v>
      </c>
      <c r="D23" s="133"/>
      <c r="E23" s="133">
        <v>2022</v>
      </c>
      <c r="F23" s="138">
        <v>8</v>
      </c>
      <c r="G23" s="138"/>
      <c r="H23" s="138">
        <f>K23</f>
        <v>1080000</v>
      </c>
      <c r="I23" s="138">
        <f t="shared" si="1"/>
        <v>8</v>
      </c>
      <c r="J23" s="138"/>
      <c r="K23" s="138">
        <f t="shared" si="2"/>
        <v>1080000</v>
      </c>
      <c r="L23" s="138"/>
      <c r="M23" s="138"/>
      <c r="N23" s="138"/>
      <c r="O23" s="138"/>
      <c r="P23" s="138"/>
      <c r="Q23" s="138"/>
      <c r="R23" s="138"/>
      <c r="S23" s="138">
        <v>500000</v>
      </c>
      <c r="T23" s="138">
        <v>580000</v>
      </c>
      <c r="U23" s="139"/>
      <c r="V23" s="139"/>
      <c r="W23" s="139"/>
    </row>
    <row r="24" spans="1:20" ht="18.75">
      <c r="A24" s="140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12.75">
      <c r="A25" s="345" t="s">
        <v>372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</row>
    <row r="26" spans="1:20" ht="12.75">
      <c r="A26" s="345" t="s">
        <v>373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</row>
  </sheetData>
  <sheetProtection/>
  <mergeCells count="15">
    <mergeCell ref="E6:E7"/>
    <mergeCell ref="F6:G6"/>
    <mergeCell ref="H6:H7"/>
    <mergeCell ref="I6:K6"/>
    <mergeCell ref="L6:W6"/>
    <mergeCell ref="A25:T25"/>
    <mergeCell ref="A26:T26"/>
    <mergeCell ref="S1:W1"/>
    <mergeCell ref="A2:W2"/>
    <mergeCell ref="A3:W3"/>
    <mergeCell ref="A4:W4"/>
    <mergeCell ref="A6:A7"/>
    <mergeCell ref="B6:B7"/>
    <mergeCell ref="C6:C7"/>
    <mergeCell ref="D6:D7"/>
  </mergeCells>
  <printOptions/>
  <pageMargins left="0.3937007874015748" right="0.1968503937007874" top="0.7874015748031497" bottom="0.3937007874015748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0" zoomScaleNormal="70" zoomScaleSheetLayoutView="70" zoomScalePageLayoutView="0" workbookViewId="0" topLeftCell="A13">
      <selection activeCell="H22" sqref="H22:I22"/>
    </sheetView>
  </sheetViews>
  <sheetFormatPr defaultColWidth="9.00390625" defaultRowHeight="12.75"/>
  <cols>
    <col min="1" max="1" width="4.125" style="112" bestFit="1" customWidth="1"/>
    <col min="2" max="2" width="26.625" style="0" customWidth="1"/>
    <col min="3" max="3" width="19.625" style="0" customWidth="1"/>
    <col min="4" max="4" width="9.25390625" style="0" bestFit="1" customWidth="1"/>
    <col min="5" max="5" width="8.625" style="0" customWidth="1"/>
    <col min="6" max="6" width="10.75390625" style="0" customWidth="1"/>
    <col min="7" max="7" width="11.125" style="0" customWidth="1"/>
    <col min="8" max="8" width="15.875" style="0" customWidth="1"/>
    <col min="9" max="9" width="7.875" style="0" bestFit="1" customWidth="1"/>
    <col min="10" max="10" width="9.25390625" style="0" bestFit="1" customWidth="1"/>
    <col min="11" max="11" width="13.875" style="0" bestFit="1" customWidth="1"/>
    <col min="12" max="15" width="11.375" style="0" bestFit="1" customWidth="1"/>
    <col min="16" max="23" width="12.875" style="0" bestFit="1" customWidth="1"/>
  </cols>
  <sheetData>
    <row r="1" spans="20:23" ht="60.75" customHeight="1">
      <c r="T1" s="346" t="s">
        <v>374</v>
      </c>
      <c r="U1" s="346"/>
      <c r="V1" s="346"/>
      <c r="W1" s="346"/>
    </row>
    <row r="2" spans="1:23" ht="15.75" customHeight="1">
      <c r="A2" s="358" t="s">
        <v>285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</row>
    <row r="3" spans="1:23" ht="39.75" customHeight="1">
      <c r="A3" s="359" t="s">
        <v>429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</row>
    <row r="4" spans="1:20" ht="12.75">
      <c r="A4" s="14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3" ht="47.25" customHeight="1">
      <c r="A5" s="354" t="s">
        <v>336</v>
      </c>
      <c r="B5" s="354" t="s">
        <v>337</v>
      </c>
      <c r="C5" s="354" t="s">
        <v>339</v>
      </c>
      <c r="D5" s="354" t="s">
        <v>375</v>
      </c>
      <c r="E5" s="354" t="s">
        <v>341</v>
      </c>
      <c r="F5" s="354"/>
      <c r="G5" s="360" t="s">
        <v>430</v>
      </c>
      <c r="H5" s="354" t="s">
        <v>376</v>
      </c>
      <c r="I5" s="354" t="s">
        <v>431</v>
      </c>
      <c r="J5" s="354"/>
      <c r="K5" s="354"/>
      <c r="L5" s="355" t="s">
        <v>344</v>
      </c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7"/>
    </row>
    <row r="6" spans="1:23" ht="89.25">
      <c r="A6" s="354"/>
      <c r="B6" s="354"/>
      <c r="C6" s="354"/>
      <c r="D6" s="354"/>
      <c r="E6" s="145" t="s">
        <v>317</v>
      </c>
      <c r="F6" s="145" t="s">
        <v>432</v>
      </c>
      <c r="G6" s="361"/>
      <c r="H6" s="354"/>
      <c r="I6" s="145" t="s">
        <v>317</v>
      </c>
      <c r="J6" s="145" t="s">
        <v>346</v>
      </c>
      <c r="K6" s="145" t="s">
        <v>377</v>
      </c>
      <c r="L6" s="145" t="s">
        <v>50</v>
      </c>
      <c r="M6" s="145" t="s">
        <v>51</v>
      </c>
      <c r="N6" s="145" t="s">
        <v>52</v>
      </c>
      <c r="O6" s="145" t="s">
        <v>53</v>
      </c>
      <c r="P6" s="145" t="s">
        <v>54</v>
      </c>
      <c r="Q6" s="145" t="s">
        <v>55</v>
      </c>
      <c r="R6" s="145" t="s">
        <v>56</v>
      </c>
      <c r="S6" s="145" t="s">
        <v>57</v>
      </c>
      <c r="T6" s="145" t="s">
        <v>58</v>
      </c>
      <c r="U6" s="145" t="s">
        <v>59</v>
      </c>
      <c r="V6" s="145" t="s">
        <v>60</v>
      </c>
      <c r="W6" s="145" t="s">
        <v>61</v>
      </c>
    </row>
    <row r="7" spans="1:23" ht="12.75">
      <c r="A7" s="146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  <c r="S7" s="147">
        <v>19</v>
      </c>
      <c r="T7" s="147">
        <v>20</v>
      </c>
      <c r="U7" s="147">
        <v>21</v>
      </c>
      <c r="V7" s="147">
        <v>22</v>
      </c>
      <c r="W7" s="147">
        <v>23</v>
      </c>
    </row>
    <row r="8" spans="1:23" ht="38.25">
      <c r="A8" s="145"/>
      <c r="B8" s="148" t="s">
        <v>378</v>
      </c>
      <c r="C8" s="145"/>
      <c r="D8" s="145"/>
      <c r="E8" s="149">
        <f>SUM(E9:E34)</f>
        <v>443.839</v>
      </c>
      <c r="F8" s="149">
        <f aca="true" t="shared" si="0" ref="F8:W8">SUM(F9:F34)</f>
        <v>564.583</v>
      </c>
      <c r="G8" s="149">
        <f t="shared" si="0"/>
        <v>468.519</v>
      </c>
      <c r="H8" s="149">
        <f t="shared" si="0"/>
        <v>31538361.666</v>
      </c>
      <c r="I8" s="149">
        <f t="shared" si="0"/>
        <v>401.812</v>
      </c>
      <c r="J8" s="149">
        <f t="shared" si="0"/>
        <v>225.533</v>
      </c>
      <c r="K8" s="149">
        <f t="shared" si="0"/>
        <v>30514370.588</v>
      </c>
      <c r="L8" s="149">
        <f t="shared" si="0"/>
        <v>405440.738</v>
      </c>
      <c r="M8" s="149">
        <f t="shared" si="0"/>
        <v>577922.463</v>
      </c>
      <c r="N8" s="149">
        <f>SUM(N9:N34)</f>
        <v>638689.732</v>
      </c>
      <c r="O8" s="149">
        <f t="shared" si="0"/>
        <v>157268.745</v>
      </c>
      <c r="P8" s="149">
        <f t="shared" si="0"/>
        <v>2494598.058</v>
      </c>
      <c r="Q8" s="149">
        <f t="shared" si="0"/>
        <v>4150000</v>
      </c>
      <c r="R8" s="149">
        <f t="shared" si="0"/>
        <v>5300000</v>
      </c>
      <c r="S8" s="149">
        <f t="shared" si="0"/>
        <v>5070000</v>
      </c>
      <c r="T8" s="149">
        <f t="shared" si="0"/>
        <v>5700000</v>
      </c>
      <c r="U8" s="149">
        <f t="shared" si="0"/>
        <v>4450000</v>
      </c>
      <c r="V8" s="149">
        <f t="shared" si="0"/>
        <v>3500000</v>
      </c>
      <c r="W8" s="149">
        <f t="shared" si="0"/>
        <v>1050000</v>
      </c>
    </row>
    <row r="9" spans="1:23" ht="89.25">
      <c r="A9" s="144" t="s">
        <v>10</v>
      </c>
      <c r="B9" s="150" t="s">
        <v>201</v>
      </c>
      <c r="C9" s="142" t="s">
        <v>379</v>
      </c>
      <c r="D9" s="142">
        <v>2014</v>
      </c>
      <c r="E9" s="151">
        <v>42.027</v>
      </c>
      <c r="F9" s="151">
        <v>339.05</v>
      </c>
      <c r="G9" s="151">
        <f>F9</f>
        <v>339.05</v>
      </c>
      <c r="H9" s="151">
        <v>1091276.035</v>
      </c>
      <c r="I9" s="151"/>
      <c r="J9" s="151"/>
      <c r="K9" s="151">
        <v>0</v>
      </c>
      <c r="L9" s="151">
        <v>353507.618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</row>
    <row r="10" spans="1:23" ht="102">
      <c r="A10" s="144" t="s">
        <v>23</v>
      </c>
      <c r="B10" s="150" t="s">
        <v>433</v>
      </c>
      <c r="C10" s="142" t="s">
        <v>434</v>
      </c>
      <c r="D10" s="142">
        <v>2016</v>
      </c>
      <c r="E10" s="151">
        <v>13.153</v>
      </c>
      <c r="F10" s="151">
        <v>49.07</v>
      </c>
      <c r="G10" s="151">
        <f>F10</f>
        <v>49.07</v>
      </c>
      <c r="H10" s="151">
        <v>571402.12</v>
      </c>
      <c r="I10" s="151">
        <v>13.153</v>
      </c>
      <c r="J10" s="151">
        <f aca="true" t="shared" si="1" ref="I10:J25">F10</f>
        <v>49.07</v>
      </c>
      <c r="K10" s="151">
        <f>SUM(M10:W10)</f>
        <v>557034.311</v>
      </c>
      <c r="L10" s="151">
        <f>'[3]Приложение 5'!G280</f>
        <v>6634.186</v>
      </c>
      <c r="M10" s="151">
        <f>350000+7275.28581</f>
        <v>357275.286</v>
      </c>
      <c r="N10" s="151">
        <v>199759.025</v>
      </c>
      <c r="O10" s="151"/>
      <c r="P10" s="151"/>
      <c r="Q10" s="151"/>
      <c r="R10" s="151"/>
      <c r="S10" s="151"/>
      <c r="T10" s="151"/>
      <c r="U10" s="152"/>
      <c r="V10" s="152"/>
      <c r="W10" s="152"/>
    </row>
    <row r="11" spans="1:23" ht="51">
      <c r="A11" s="144" t="s">
        <v>63</v>
      </c>
      <c r="B11" s="150" t="s">
        <v>380</v>
      </c>
      <c r="C11" s="142" t="s">
        <v>353</v>
      </c>
      <c r="D11" s="142">
        <v>2021</v>
      </c>
      <c r="E11" s="151">
        <v>15.859</v>
      </c>
      <c r="F11" s="151">
        <v>79.67</v>
      </c>
      <c r="G11" s="151">
        <f>F11</f>
        <v>79.67</v>
      </c>
      <c r="H11" s="151">
        <f>9767.185+K11</f>
        <v>208951.784</v>
      </c>
      <c r="I11" s="151">
        <f t="shared" si="1"/>
        <v>15.859</v>
      </c>
      <c r="J11" s="151">
        <f t="shared" si="1"/>
        <v>79.67</v>
      </c>
      <c r="K11" s="151">
        <f>SUM(M11:W11)</f>
        <v>199184.599</v>
      </c>
      <c r="L11" s="151">
        <f>'[3]Приложение 5'!G285</f>
        <v>6213.997</v>
      </c>
      <c r="M11" s="151">
        <v>11174.599</v>
      </c>
      <c r="N11" s="151"/>
      <c r="O11" s="151"/>
      <c r="P11" s="151">
        <v>188010</v>
      </c>
      <c r="Q11" s="151"/>
      <c r="R11" s="151"/>
      <c r="S11" s="151"/>
      <c r="T11" s="151"/>
      <c r="U11" s="152"/>
      <c r="V11" s="152"/>
      <c r="W11" s="152"/>
    </row>
    <row r="12" spans="1:23" ht="102">
      <c r="A12" s="144" t="s">
        <v>64</v>
      </c>
      <c r="B12" s="150" t="s">
        <v>381</v>
      </c>
      <c r="C12" s="142" t="s">
        <v>435</v>
      </c>
      <c r="D12" s="142">
        <v>2018</v>
      </c>
      <c r="E12" s="151">
        <v>4.678</v>
      </c>
      <c r="F12" s="151"/>
      <c r="G12" s="151"/>
      <c r="H12" s="151">
        <v>533834.196</v>
      </c>
      <c r="I12" s="151">
        <f t="shared" si="1"/>
        <v>4.678</v>
      </c>
      <c r="J12" s="151">
        <f t="shared" si="1"/>
        <v>0</v>
      </c>
      <c r="K12" s="151">
        <f>SUM(M12:T12)</f>
        <v>533147.363</v>
      </c>
      <c r="L12" s="151">
        <f>'[3]Приложение 5'!G290</f>
        <v>686.833</v>
      </c>
      <c r="M12" s="151">
        <v>5271.206</v>
      </c>
      <c r="N12" s="151">
        <v>64019.354</v>
      </c>
      <c r="O12" s="151">
        <v>157268.745</v>
      </c>
      <c r="P12" s="151">
        <f>H12-L12-M12-N12-O12</f>
        <v>306588.058</v>
      </c>
      <c r="Q12" s="151"/>
      <c r="R12" s="151"/>
      <c r="S12" s="151"/>
      <c r="T12" s="151"/>
      <c r="U12" s="152"/>
      <c r="V12" s="152"/>
      <c r="W12" s="152"/>
    </row>
    <row r="13" spans="1:23" ht="89.25">
      <c r="A13" s="144" t="s">
        <v>65</v>
      </c>
      <c r="B13" s="150" t="s">
        <v>153</v>
      </c>
      <c r="C13" s="142" t="s">
        <v>382</v>
      </c>
      <c r="D13" s="142">
        <v>2016</v>
      </c>
      <c r="E13" s="151">
        <v>0.429</v>
      </c>
      <c r="F13" s="151">
        <v>48.243</v>
      </c>
      <c r="G13" s="151">
        <f>E13</f>
        <v>0.429</v>
      </c>
      <c r="H13" s="151">
        <v>474512.846</v>
      </c>
      <c r="I13" s="151">
        <f t="shared" si="1"/>
        <v>0.429</v>
      </c>
      <c r="J13" s="151">
        <f t="shared" si="1"/>
        <v>48.243</v>
      </c>
      <c r="K13" s="151">
        <v>440283.365</v>
      </c>
      <c r="L13" s="151">
        <v>36000</v>
      </c>
      <c r="M13" s="151">
        <v>198765.913</v>
      </c>
      <c r="N13" s="151">
        <v>210190.403</v>
      </c>
      <c r="O13" s="151"/>
      <c r="P13" s="151"/>
      <c r="Q13" s="151"/>
      <c r="R13" s="151"/>
      <c r="S13" s="151"/>
      <c r="T13" s="151"/>
      <c r="U13" s="152"/>
      <c r="V13" s="152"/>
      <c r="W13" s="152"/>
    </row>
    <row r="14" spans="1:23" ht="102">
      <c r="A14" s="144" t="s">
        <v>130</v>
      </c>
      <c r="B14" s="150" t="s">
        <v>383</v>
      </c>
      <c r="C14" s="142" t="s">
        <v>436</v>
      </c>
      <c r="D14" s="142">
        <v>2016</v>
      </c>
      <c r="E14" s="151">
        <v>11.143</v>
      </c>
      <c r="F14" s="151"/>
      <c r="G14" s="151"/>
      <c r="H14" s="151"/>
      <c r="I14" s="151">
        <f t="shared" si="1"/>
        <v>11.143</v>
      </c>
      <c r="J14" s="151">
        <f t="shared" si="1"/>
        <v>0</v>
      </c>
      <c r="K14" s="151">
        <f>N14</f>
        <v>126336.265</v>
      </c>
      <c r="L14" s="151">
        <f>'[3]Приложение 5'!G255</f>
        <v>2398.104</v>
      </c>
      <c r="M14" s="151">
        <v>5435.459</v>
      </c>
      <c r="N14" s="151">
        <v>126336.265</v>
      </c>
      <c r="O14" s="151"/>
      <c r="P14" s="151"/>
      <c r="Q14" s="151"/>
      <c r="R14" s="151"/>
      <c r="S14" s="151"/>
      <c r="T14" s="151"/>
      <c r="U14" s="152"/>
      <c r="V14" s="152"/>
      <c r="W14" s="152"/>
    </row>
    <row r="15" spans="1:23" ht="51">
      <c r="A15" s="144" t="s">
        <v>274</v>
      </c>
      <c r="B15" s="150" t="s">
        <v>384</v>
      </c>
      <c r="C15" s="142" t="s">
        <v>353</v>
      </c>
      <c r="D15" s="142">
        <v>2020</v>
      </c>
      <c r="E15" s="151">
        <v>16</v>
      </c>
      <c r="F15" s="151"/>
      <c r="G15" s="151"/>
      <c r="H15" s="151">
        <f aca="true" t="shared" si="2" ref="H15:H34">K15</f>
        <v>1218820.223</v>
      </c>
      <c r="I15" s="151">
        <f t="shared" si="1"/>
        <v>16</v>
      </c>
      <c r="J15" s="151">
        <f t="shared" si="1"/>
        <v>0</v>
      </c>
      <c r="K15" s="151">
        <f aca="true" t="shared" si="3" ref="K15:K26">SUM(M15:W15)</f>
        <v>1218820.223</v>
      </c>
      <c r="L15" s="151"/>
      <c r="M15" s="151"/>
      <c r="N15" s="151">
        <v>18820.223</v>
      </c>
      <c r="O15" s="151"/>
      <c r="P15" s="151">
        <v>300000</v>
      </c>
      <c r="Q15" s="151">
        <v>500000</v>
      </c>
      <c r="R15" s="151">
        <v>400000</v>
      </c>
      <c r="S15" s="151"/>
      <c r="T15" s="151"/>
      <c r="U15" s="152"/>
      <c r="V15" s="152"/>
      <c r="W15" s="152"/>
    </row>
    <row r="16" spans="1:23" ht="51">
      <c r="A16" s="144" t="s">
        <v>359</v>
      </c>
      <c r="B16" s="150" t="s">
        <v>385</v>
      </c>
      <c r="C16" s="142" t="s">
        <v>353</v>
      </c>
      <c r="D16" s="142">
        <v>2019</v>
      </c>
      <c r="E16" s="151">
        <v>15</v>
      </c>
      <c r="F16" s="151"/>
      <c r="G16" s="151">
        <v>0.3</v>
      </c>
      <c r="H16" s="151">
        <f t="shared" si="2"/>
        <v>1719564.462</v>
      </c>
      <c r="I16" s="151">
        <f t="shared" si="1"/>
        <v>15</v>
      </c>
      <c r="J16" s="151">
        <f t="shared" si="1"/>
        <v>0</v>
      </c>
      <c r="K16" s="151">
        <f>SUM(M16:W16)</f>
        <v>1719564.462</v>
      </c>
      <c r="L16" s="151"/>
      <c r="M16" s="151"/>
      <c r="N16" s="151">
        <v>19564.462</v>
      </c>
      <c r="O16" s="151"/>
      <c r="P16" s="151">
        <v>800000</v>
      </c>
      <c r="Q16" s="151">
        <v>900000</v>
      </c>
      <c r="R16" s="151"/>
      <c r="S16" s="151"/>
      <c r="T16" s="151"/>
      <c r="U16" s="152"/>
      <c r="V16" s="152"/>
      <c r="W16" s="152"/>
    </row>
    <row r="17" spans="1:23" ht="51">
      <c r="A17" s="144" t="s">
        <v>362</v>
      </c>
      <c r="B17" s="150" t="s">
        <v>386</v>
      </c>
      <c r="C17" s="142" t="s">
        <v>387</v>
      </c>
      <c r="D17" s="142">
        <v>2020</v>
      </c>
      <c r="E17" s="151">
        <v>20</v>
      </c>
      <c r="F17" s="151"/>
      <c r="G17" s="151"/>
      <c r="H17" s="151">
        <f t="shared" si="2"/>
        <v>800000</v>
      </c>
      <c r="I17" s="151">
        <f t="shared" si="1"/>
        <v>20</v>
      </c>
      <c r="J17" s="151">
        <f t="shared" si="1"/>
        <v>0</v>
      </c>
      <c r="K17" s="151">
        <f>SUM(M17:W17)</f>
        <v>800000</v>
      </c>
      <c r="L17" s="151"/>
      <c r="M17" s="151"/>
      <c r="N17" s="151"/>
      <c r="O17" s="151"/>
      <c r="P17" s="151">
        <v>200000</v>
      </c>
      <c r="Q17" s="151">
        <v>300000</v>
      </c>
      <c r="R17" s="151">
        <v>300000</v>
      </c>
      <c r="S17" s="151"/>
      <c r="T17" s="151"/>
      <c r="U17" s="152"/>
      <c r="V17" s="152"/>
      <c r="W17" s="152"/>
    </row>
    <row r="18" spans="1:23" ht="51">
      <c r="A18" s="144" t="s">
        <v>364</v>
      </c>
      <c r="B18" s="150" t="s">
        <v>388</v>
      </c>
      <c r="C18" s="142" t="s">
        <v>387</v>
      </c>
      <c r="D18" s="142">
        <v>2021</v>
      </c>
      <c r="E18" s="151">
        <v>13</v>
      </c>
      <c r="F18" s="151"/>
      <c r="G18" s="151"/>
      <c r="H18" s="151">
        <f t="shared" si="2"/>
        <v>1250000</v>
      </c>
      <c r="I18" s="151">
        <f t="shared" si="1"/>
        <v>13</v>
      </c>
      <c r="J18" s="151">
        <f t="shared" si="1"/>
        <v>0</v>
      </c>
      <c r="K18" s="151">
        <f>SUM(M18:W18)</f>
        <v>1250000</v>
      </c>
      <c r="L18" s="151"/>
      <c r="M18" s="151"/>
      <c r="N18" s="151"/>
      <c r="O18" s="151"/>
      <c r="P18" s="151"/>
      <c r="Q18" s="151">
        <v>500000</v>
      </c>
      <c r="R18" s="151">
        <v>500000</v>
      </c>
      <c r="S18" s="151">
        <v>250000</v>
      </c>
      <c r="T18" s="151"/>
      <c r="U18" s="152"/>
      <c r="V18" s="152"/>
      <c r="W18" s="152"/>
    </row>
    <row r="19" spans="1:23" ht="51">
      <c r="A19" s="144" t="s">
        <v>366</v>
      </c>
      <c r="B19" s="150" t="s">
        <v>389</v>
      </c>
      <c r="C19" s="142" t="s">
        <v>387</v>
      </c>
      <c r="D19" s="142">
        <v>2021</v>
      </c>
      <c r="E19" s="151">
        <v>16</v>
      </c>
      <c r="F19" s="151"/>
      <c r="G19" s="151"/>
      <c r="H19" s="151">
        <f t="shared" si="2"/>
        <v>1220000</v>
      </c>
      <c r="I19" s="151">
        <f t="shared" si="1"/>
        <v>16</v>
      </c>
      <c r="J19" s="151">
        <f t="shared" si="1"/>
        <v>0</v>
      </c>
      <c r="K19" s="151">
        <f t="shared" si="3"/>
        <v>1220000</v>
      </c>
      <c r="L19" s="151"/>
      <c r="M19" s="151"/>
      <c r="N19" s="151"/>
      <c r="O19" s="151"/>
      <c r="P19" s="151"/>
      <c r="Q19" s="151">
        <v>300000</v>
      </c>
      <c r="R19" s="151">
        <v>500000</v>
      </c>
      <c r="S19" s="151">
        <v>420000</v>
      </c>
      <c r="T19" s="151"/>
      <c r="U19" s="152"/>
      <c r="V19" s="152"/>
      <c r="W19" s="152"/>
    </row>
    <row r="20" spans="1:23" ht="51">
      <c r="A20" s="144" t="s">
        <v>368</v>
      </c>
      <c r="B20" s="150" t="s">
        <v>390</v>
      </c>
      <c r="C20" s="142" t="s">
        <v>387</v>
      </c>
      <c r="D20" s="142">
        <v>2021</v>
      </c>
      <c r="E20" s="151">
        <v>24</v>
      </c>
      <c r="F20" s="151"/>
      <c r="G20" s="151"/>
      <c r="H20" s="151">
        <f t="shared" si="2"/>
        <v>1850000</v>
      </c>
      <c r="I20" s="151">
        <f t="shared" si="1"/>
        <v>24</v>
      </c>
      <c r="J20" s="151">
        <f t="shared" si="1"/>
        <v>0</v>
      </c>
      <c r="K20" s="151">
        <f t="shared" si="3"/>
        <v>1850000</v>
      </c>
      <c r="L20" s="151"/>
      <c r="M20" s="151"/>
      <c r="N20" s="151"/>
      <c r="O20" s="151"/>
      <c r="P20" s="151"/>
      <c r="Q20" s="151"/>
      <c r="R20" s="151">
        <v>500000</v>
      </c>
      <c r="S20" s="151">
        <v>600000</v>
      </c>
      <c r="T20" s="151">
        <v>750000</v>
      </c>
      <c r="U20" s="152"/>
      <c r="V20" s="152"/>
      <c r="W20" s="152"/>
    </row>
    <row r="21" spans="1:23" ht="51">
      <c r="A21" s="144" t="s">
        <v>370</v>
      </c>
      <c r="B21" s="150" t="s">
        <v>391</v>
      </c>
      <c r="C21" s="142" t="s">
        <v>387</v>
      </c>
      <c r="D21" s="142">
        <v>2022</v>
      </c>
      <c r="E21" s="151">
        <v>16</v>
      </c>
      <c r="F21" s="151"/>
      <c r="G21" s="151"/>
      <c r="H21" s="151">
        <f t="shared" si="2"/>
        <v>1600000</v>
      </c>
      <c r="I21" s="151">
        <f>E21</f>
        <v>16</v>
      </c>
      <c r="J21" s="151">
        <f>F21</f>
        <v>0</v>
      </c>
      <c r="K21" s="151">
        <f>SUM(M21:W21)</f>
        <v>1600000</v>
      </c>
      <c r="L21" s="151"/>
      <c r="M21" s="151"/>
      <c r="N21" s="151"/>
      <c r="O21" s="151"/>
      <c r="P21" s="151"/>
      <c r="Q21" s="151"/>
      <c r="R21" s="151">
        <v>600000</v>
      </c>
      <c r="S21" s="151">
        <v>600000</v>
      </c>
      <c r="T21" s="151">
        <v>400000</v>
      </c>
      <c r="U21" s="152"/>
      <c r="V21" s="152"/>
      <c r="W21" s="152"/>
    </row>
    <row r="22" spans="1:23" ht="51">
      <c r="A22" s="144" t="s">
        <v>371</v>
      </c>
      <c r="B22" s="150" t="s">
        <v>392</v>
      </c>
      <c r="C22" s="142" t="s">
        <v>387</v>
      </c>
      <c r="D22" s="142">
        <v>2024</v>
      </c>
      <c r="E22" s="151">
        <v>20</v>
      </c>
      <c r="F22" s="151"/>
      <c r="G22" s="151"/>
      <c r="H22" s="151">
        <f t="shared" si="2"/>
        <v>1900000</v>
      </c>
      <c r="I22" s="151">
        <f>E22</f>
        <v>20</v>
      </c>
      <c r="J22" s="151">
        <f>F22</f>
        <v>0</v>
      </c>
      <c r="K22" s="151">
        <f>SUM(M22:W22)</f>
        <v>1900000</v>
      </c>
      <c r="L22" s="151"/>
      <c r="M22" s="151"/>
      <c r="N22" s="151"/>
      <c r="O22" s="151"/>
      <c r="P22" s="151"/>
      <c r="Q22" s="151"/>
      <c r="R22" s="151"/>
      <c r="S22" s="151"/>
      <c r="T22" s="151">
        <v>600000</v>
      </c>
      <c r="U22" s="151">
        <v>750000</v>
      </c>
      <c r="V22" s="151">
        <v>550000</v>
      </c>
      <c r="W22" s="151"/>
    </row>
    <row r="23" spans="1:23" ht="51">
      <c r="A23" s="144" t="s">
        <v>393</v>
      </c>
      <c r="B23" s="150" t="s">
        <v>394</v>
      </c>
      <c r="C23" s="142" t="s">
        <v>387</v>
      </c>
      <c r="D23" s="142">
        <v>2022</v>
      </c>
      <c r="E23" s="151">
        <v>24</v>
      </c>
      <c r="F23" s="151"/>
      <c r="G23" s="151"/>
      <c r="H23" s="151">
        <f t="shared" si="2"/>
        <v>2000000</v>
      </c>
      <c r="I23" s="151">
        <f t="shared" si="1"/>
        <v>24</v>
      </c>
      <c r="J23" s="151">
        <f t="shared" si="1"/>
        <v>0</v>
      </c>
      <c r="K23" s="151">
        <f t="shared" si="3"/>
        <v>2000000</v>
      </c>
      <c r="L23" s="151"/>
      <c r="M23" s="151"/>
      <c r="N23" s="151"/>
      <c r="O23" s="151"/>
      <c r="P23" s="151"/>
      <c r="Q23" s="151"/>
      <c r="R23" s="151"/>
      <c r="S23" s="151"/>
      <c r="T23" s="151">
        <v>600000</v>
      </c>
      <c r="U23" s="151">
        <v>750000</v>
      </c>
      <c r="V23" s="151">
        <v>650000</v>
      </c>
      <c r="W23" s="152"/>
    </row>
    <row r="24" spans="1:23" ht="51">
      <c r="A24" s="144" t="s">
        <v>395</v>
      </c>
      <c r="B24" s="150" t="s">
        <v>396</v>
      </c>
      <c r="C24" s="142" t="s">
        <v>387</v>
      </c>
      <c r="D24" s="142">
        <v>2023</v>
      </c>
      <c r="E24" s="151">
        <v>19</v>
      </c>
      <c r="F24" s="151"/>
      <c r="G24" s="151"/>
      <c r="H24" s="151">
        <f t="shared" si="2"/>
        <v>1850000</v>
      </c>
      <c r="I24" s="151">
        <f t="shared" si="1"/>
        <v>19</v>
      </c>
      <c r="J24" s="151">
        <f t="shared" si="1"/>
        <v>0</v>
      </c>
      <c r="K24" s="151">
        <f t="shared" si="3"/>
        <v>1850000</v>
      </c>
      <c r="L24" s="151"/>
      <c r="M24" s="151"/>
      <c r="N24" s="151"/>
      <c r="O24" s="151"/>
      <c r="P24" s="151"/>
      <c r="Q24" s="151"/>
      <c r="R24" s="151"/>
      <c r="S24" s="151">
        <v>600000</v>
      </c>
      <c r="T24" s="151">
        <v>750000</v>
      </c>
      <c r="U24" s="151">
        <v>500000</v>
      </c>
      <c r="V24" s="152"/>
      <c r="W24" s="152"/>
    </row>
    <row r="25" spans="1:23" ht="51">
      <c r="A25" s="144" t="s">
        <v>397</v>
      </c>
      <c r="B25" s="150" t="s">
        <v>398</v>
      </c>
      <c r="C25" s="142" t="s">
        <v>387</v>
      </c>
      <c r="D25" s="142">
        <v>2024</v>
      </c>
      <c r="E25" s="151">
        <v>20</v>
      </c>
      <c r="F25" s="151"/>
      <c r="G25" s="151"/>
      <c r="H25" s="151">
        <f t="shared" si="2"/>
        <v>1900000</v>
      </c>
      <c r="I25" s="151">
        <f t="shared" si="1"/>
        <v>20</v>
      </c>
      <c r="J25" s="151">
        <f t="shared" si="1"/>
        <v>0</v>
      </c>
      <c r="K25" s="151">
        <f t="shared" si="3"/>
        <v>1900000</v>
      </c>
      <c r="L25" s="151"/>
      <c r="M25" s="151"/>
      <c r="N25" s="151"/>
      <c r="O25" s="151"/>
      <c r="P25" s="151"/>
      <c r="Q25" s="151"/>
      <c r="R25" s="151"/>
      <c r="S25" s="151"/>
      <c r="T25" s="151">
        <v>600000</v>
      </c>
      <c r="U25" s="151">
        <v>750000</v>
      </c>
      <c r="V25" s="151">
        <v>550000</v>
      </c>
      <c r="W25" s="152"/>
    </row>
    <row r="26" spans="1:23" ht="51">
      <c r="A26" s="144" t="s">
        <v>399</v>
      </c>
      <c r="B26" s="150" t="s">
        <v>400</v>
      </c>
      <c r="C26" s="142" t="s">
        <v>387</v>
      </c>
      <c r="D26" s="142">
        <v>2025</v>
      </c>
      <c r="E26" s="151">
        <v>20</v>
      </c>
      <c r="F26" s="151"/>
      <c r="G26" s="151"/>
      <c r="H26" s="151">
        <f t="shared" si="2"/>
        <v>1900000</v>
      </c>
      <c r="I26" s="151">
        <f aca="true" t="shared" si="4" ref="I26:J34">E26</f>
        <v>20</v>
      </c>
      <c r="J26" s="151">
        <f t="shared" si="4"/>
        <v>0</v>
      </c>
      <c r="K26" s="151">
        <f t="shared" si="3"/>
        <v>1900000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>
        <v>600000</v>
      </c>
      <c r="V26" s="151">
        <v>750000</v>
      </c>
      <c r="W26" s="151">
        <v>550000</v>
      </c>
    </row>
    <row r="27" spans="1:23" ht="51">
      <c r="A27" s="144" t="s">
        <v>401</v>
      </c>
      <c r="B27" s="150" t="s">
        <v>402</v>
      </c>
      <c r="C27" s="142" t="s">
        <v>387</v>
      </c>
      <c r="D27" s="142">
        <v>2019</v>
      </c>
      <c r="E27" s="151">
        <v>9</v>
      </c>
      <c r="F27" s="151"/>
      <c r="G27" s="151"/>
      <c r="H27" s="151">
        <f t="shared" si="2"/>
        <v>1400000</v>
      </c>
      <c r="I27" s="151">
        <f t="shared" si="4"/>
        <v>9</v>
      </c>
      <c r="J27" s="151">
        <f t="shared" si="4"/>
        <v>0</v>
      </c>
      <c r="K27" s="151">
        <f aca="true" t="shared" si="5" ref="K27:K32">SUM(M27:T27)</f>
        <v>1400000</v>
      </c>
      <c r="L27" s="151"/>
      <c r="M27" s="151"/>
      <c r="N27" s="151"/>
      <c r="O27" s="151"/>
      <c r="P27" s="151">
        <v>700000</v>
      </c>
      <c r="Q27" s="151">
        <v>700000</v>
      </c>
      <c r="R27" s="151"/>
      <c r="S27" s="151"/>
      <c r="T27" s="151"/>
      <c r="U27" s="152"/>
      <c r="V27" s="152"/>
      <c r="W27" s="152"/>
    </row>
    <row r="28" spans="1:23" ht="38.25">
      <c r="A28" s="144" t="s">
        <v>403</v>
      </c>
      <c r="B28" s="150" t="s">
        <v>404</v>
      </c>
      <c r="C28" s="142" t="s">
        <v>387</v>
      </c>
      <c r="D28" s="142">
        <v>2020</v>
      </c>
      <c r="E28" s="151">
        <v>11.2</v>
      </c>
      <c r="F28" s="151"/>
      <c r="G28" s="151"/>
      <c r="H28" s="151">
        <f t="shared" si="2"/>
        <v>900000</v>
      </c>
      <c r="I28" s="151">
        <f t="shared" si="4"/>
        <v>11.2</v>
      </c>
      <c r="J28" s="151">
        <f t="shared" si="4"/>
        <v>0</v>
      </c>
      <c r="K28" s="151">
        <f t="shared" si="5"/>
        <v>900000</v>
      </c>
      <c r="L28" s="151"/>
      <c r="M28" s="151"/>
      <c r="N28" s="151"/>
      <c r="O28" s="151"/>
      <c r="P28" s="151"/>
      <c r="Q28" s="151">
        <v>450000</v>
      </c>
      <c r="R28" s="151">
        <v>450000</v>
      </c>
      <c r="S28" s="151"/>
      <c r="T28" s="151"/>
      <c r="U28" s="152"/>
      <c r="V28" s="152"/>
      <c r="W28" s="152"/>
    </row>
    <row r="29" spans="1:23" ht="51">
      <c r="A29" s="144" t="s">
        <v>405</v>
      </c>
      <c r="B29" s="150" t="s">
        <v>406</v>
      </c>
      <c r="C29" s="142" t="s">
        <v>387</v>
      </c>
      <c r="D29" s="142">
        <v>2021</v>
      </c>
      <c r="E29" s="151">
        <v>5.8</v>
      </c>
      <c r="F29" s="151"/>
      <c r="G29" s="151"/>
      <c r="H29" s="151">
        <f t="shared" si="2"/>
        <v>550000</v>
      </c>
      <c r="I29" s="151">
        <f t="shared" si="4"/>
        <v>5.8</v>
      </c>
      <c r="J29" s="151">
        <f t="shared" si="4"/>
        <v>0</v>
      </c>
      <c r="K29" s="151">
        <f t="shared" si="5"/>
        <v>550000</v>
      </c>
      <c r="L29" s="151"/>
      <c r="M29" s="151"/>
      <c r="N29" s="151"/>
      <c r="O29" s="151"/>
      <c r="P29" s="151"/>
      <c r="Q29" s="151"/>
      <c r="R29" s="151">
        <v>250000</v>
      </c>
      <c r="S29" s="151">
        <v>300000</v>
      </c>
      <c r="T29" s="151"/>
      <c r="U29" s="152"/>
      <c r="V29" s="152"/>
      <c r="W29" s="152"/>
    </row>
    <row r="30" spans="1:23" ht="63.75">
      <c r="A30" s="144" t="s">
        <v>407</v>
      </c>
      <c r="B30" s="150" t="s">
        <v>408</v>
      </c>
      <c r="C30" s="142" t="s">
        <v>387</v>
      </c>
      <c r="D30" s="142">
        <v>2022</v>
      </c>
      <c r="E30" s="151">
        <v>36.8</v>
      </c>
      <c r="F30" s="151"/>
      <c r="G30" s="151"/>
      <c r="H30" s="151">
        <f t="shared" si="2"/>
        <v>2800000</v>
      </c>
      <c r="I30" s="151">
        <f t="shared" si="4"/>
        <v>36.8</v>
      </c>
      <c r="J30" s="151">
        <f t="shared" si="4"/>
        <v>0</v>
      </c>
      <c r="K30" s="151">
        <f t="shared" si="5"/>
        <v>2800000</v>
      </c>
      <c r="L30" s="151"/>
      <c r="M30" s="151"/>
      <c r="N30" s="151"/>
      <c r="O30" s="151"/>
      <c r="P30" s="151"/>
      <c r="Q30" s="153"/>
      <c r="R30" s="151">
        <v>800000</v>
      </c>
      <c r="S30" s="151">
        <v>1000000</v>
      </c>
      <c r="T30" s="151">
        <v>1000000</v>
      </c>
      <c r="U30" s="152"/>
      <c r="V30" s="152"/>
      <c r="W30" s="152"/>
    </row>
    <row r="31" spans="1:23" ht="76.5">
      <c r="A31" s="144" t="s">
        <v>409</v>
      </c>
      <c r="B31" s="150" t="s">
        <v>233</v>
      </c>
      <c r="C31" s="142" t="s">
        <v>387</v>
      </c>
      <c r="D31" s="142">
        <v>2019</v>
      </c>
      <c r="E31" s="142">
        <v>0.75</v>
      </c>
      <c r="F31" s="151">
        <v>48.55</v>
      </c>
      <c r="G31" s="151"/>
      <c r="H31" s="151">
        <f t="shared" si="2"/>
        <v>200000</v>
      </c>
      <c r="I31" s="151">
        <f t="shared" si="4"/>
        <v>0.75</v>
      </c>
      <c r="J31" s="151">
        <f t="shared" si="4"/>
        <v>48.55</v>
      </c>
      <c r="K31" s="151">
        <f t="shared" si="5"/>
        <v>200000</v>
      </c>
      <c r="L31" s="151"/>
      <c r="M31" s="151"/>
      <c r="N31" s="151"/>
      <c r="O31" s="151"/>
      <c r="P31" s="151"/>
      <c r="Q31" s="151">
        <v>200000</v>
      </c>
      <c r="R31" s="151"/>
      <c r="S31" s="151"/>
      <c r="T31" s="151"/>
      <c r="U31" s="152"/>
      <c r="V31" s="152"/>
      <c r="W31" s="152"/>
    </row>
    <row r="32" spans="1:23" ht="63.75">
      <c r="A32" s="144" t="s">
        <v>410</v>
      </c>
      <c r="B32" s="150" t="s">
        <v>411</v>
      </c>
      <c r="C32" s="142" t="s">
        <v>387</v>
      </c>
      <c r="D32" s="142">
        <v>2021</v>
      </c>
      <c r="E32" s="151">
        <v>26</v>
      </c>
      <c r="F32" s="151"/>
      <c r="G32" s="151"/>
      <c r="H32" s="151">
        <f t="shared" si="2"/>
        <v>2300000</v>
      </c>
      <c r="I32" s="151">
        <f t="shared" si="4"/>
        <v>26</v>
      </c>
      <c r="J32" s="151">
        <f t="shared" si="4"/>
        <v>0</v>
      </c>
      <c r="K32" s="151">
        <f t="shared" si="5"/>
        <v>2300000</v>
      </c>
      <c r="L32" s="151"/>
      <c r="M32" s="151"/>
      <c r="N32" s="151"/>
      <c r="O32" s="151"/>
      <c r="P32" s="151"/>
      <c r="Q32" s="151">
        <v>300000</v>
      </c>
      <c r="R32" s="151">
        <v>1000000</v>
      </c>
      <c r="S32" s="151">
        <v>1000000</v>
      </c>
      <c r="T32" s="151"/>
      <c r="U32" s="152"/>
      <c r="V32" s="152"/>
      <c r="W32" s="152"/>
    </row>
    <row r="33" spans="1:23" ht="63.75">
      <c r="A33" s="108" t="s">
        <v>412</v>
      </c>
      <c r="B33" s="150" t="s">
        <v>413</v>
      </c>
      <c r="C33" s="142" t="s">
        <v>387</v>
      </c>
      <c r="D33" s="142">
        <v>2023</v>
      </c>
      <c r="E33" s="151">
        <v>24</v>
      </c>
      <c r="F33" s="151"/>
      <c r="G33" s="151"/>
      <c r="H33" s="151">
        <f t="shared" si="2"/>
        <v>0</v>
      </c>
      <c r="I33" s="151">
        <f t="shared" si="4"/>
        <v>24</v>
      </c>
      <c r="J33" s="151">
        <f t="shared" si="4"/>
        <v>0</v>
      </c>
      <c r="K33" s="151">
        <f>SUM(M33:R33)</f>
        <v>0</v>
      </c>
      <c r="L33" s="151"/>
      <c r="M33" s="151"/>
      <c r="N33" s="151"/>
      <c r="O33" s="151"/>
      <c r="P33" s="151"/>
      <c r="Q33" s="153"/>
      <c r="R33" s="152"/>
      <c r="S33" s="151">
        <v>300000</v>
      </c>
      <c r="T33" s="151">
        <v>1000000</v>
      </c>
      <c r="U33" s="151">
        <v>800000</v>
      </c>
      <c r="V33" s="152"/>
      <c r="W33" s="152"/>
    </row>
    <row r="34" spans="1:23" ht="63.75">
      <c r="A34" s="144" t="s">
        <v>414</v>
      </c>
      <c r="B34" s="150" t="s">
        <v>415</v>
      </c>
      <c r="C34" s="142" t="s">
        <v>387</v>
      </c>
      <c r="D34" s="142">
        <v>2025</v>
      </c>
      <c r="E34" s="151">
        <v>20</v>
      </c>
      <c r="F34" s="151"/>
      <c r="G34" s="151"/>
      <c r="H34" s="151">
        <f t="shared" si="2"/>
        <v>1300000</v>
      </c>
      <c r="I34" s="151">
        <f t="shared" si="4"/>
        <v>20</v>
      </c>
      <c r="J34" s="151">
        <f t="shared" si="4"/>
        <v>0</v>
      </c>
      <c r="K34" s="151">
        <f>SUM(M34:V34)</f>
        <v>1300000</v>
      </c>
      <c r="L34" s="151"/>
      <c r="M34" s="151"/>
      <c r="N34" s="151"/>
      <c r="O34" s="151"/>
      <c r="P34" s="151"/>
      <c r="Q34" s="154"/>
      <c r="R34" s="151"/>
      <c r="S34" s="152"/>
      <c r="T34" s="152"/>
      <c r="U34" s="151">
        <v>300000</v>
      </c>
      <c r="V34" s="151">
        <v>1000000</v>
      </c>
      <c r="W34" s="151">
        <v>500000</v>
      </c>
    </row>
    <row r="35" spans="1:23" ht="63.75">
      <c r="A35" s="144" t="s">
        <v>416</v>
      </c>
      <c r="B35" s="150" t="s">
        <v>417</v>
      </c>
      <c r="C35" s="142"/>
      <c r="D35" s="142"/>
      <c r="E35" s="151"/>
      <c r="F35" s="151"/>
      <c r="G35" s="151"/>
      <c r="H35" s="151"/>
      <c r="I35" s="151"/>
      <c r="J35" s="151"/>
      <c r="K35" s="151"/>
      <c r="L35" s="106">
        <v>9164.46636</v>
      </c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</row>
    <row r="36" ht="12.75">
      <c r="A36" s="119"/>
    </row>
    <row r="37" spans="1:23" ht="15.75">
      <c r="A37" s="345" t="s">
        <v>372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W37" s="155"/>
    </row>
  </sheetData>
  <sheetProtection/>
  <mergeCells count="13">
    <mergeCell ref="E5:F5"/>
    <mergeCell ref="G5:G6"/>
    <mergeCell ref="H5:H6"/>
    <mergeCell ref="I5:K5"/>
    <mergeCell ref="L5:W5"/>
    <mergeCell ref="A37:U37"/>
    <mergeCell ref="T1:W1"/>
    <mergeCell ref="A2:W2"/>
    <mergeCell ref="A3:W3"/>
    <mergeCell ref="A5:A6"/>
    <mergeCell ref="B5:B6"/>
    <mergeCell ref="C5:C6"/>
    <mergeCell ref="D5:D6"/>
  </mergeCells>
  <printOptions/>
  <pageMargins left="1.1811023622047245" right="0.1968503937007874" top="0.7874015748031497" bottom="0.1968503937007874" header="0.31496062992125984" footer="0.31496062992125984"/>
  <pageSetup horizontalDpi="600" verticalDpi="600" orientation="landscape" paperSize="8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="70" zoomScaleNormal="70" zoomScaleSheetLayoutView="70" workbookViewId="0" topLeftCell="A1">
      <selection activeCell="H22" sqref="H22:I22"/>
    </sheetView>
  </sheetViews>
  <sheetFormatPr defaultColWidth="9.00390625" defaultRowHeight="12.75"/>
  <cols>
    <col min="1" max="1" width="6.125" style="156" bestFit="1" customWidth="1"/>
    <col min="2" max="2" width="39.25390625" style="156" customWidth="1"/>
    <col min="3" max="3" width="28.00390625" style="156" customWidth="1"/>
    <col min="4" max="6" width="14.625" style="156" bestFit="1" customWidth="1"/>
    <col min="7" max="7" width="13.875" style="156" bestFit="1" customWidth="1"/>
    <col min="8" max="13" width="14.625" style="156" bestFit="1" customWidth="1"/>
    <col min="14" max="14" width="15.25390625" style="156" bestFit="1" customWidth="1"/>
    <col min="15" max="15" width="13.875" style="156" bestFit="1" customWidth="1"/>
    <col min="16" max="16384" width="9.125" style="156" customWidth="1"/>
  </cols>
  <sheetData>
    <row r="1" spans="13:15" ht="58.5" customHeight="1">
      <c r="M1" s="366" t="s">
        <v>453</v>
      </c>
      <c r="N1" s="366"/>
      <c r="O1" s="366"/>
    </row>
    <row r="2" spans="13:15" ht="15.75">
      <c r="M2" s="157"/>
      <c r="N2" s="367" t="s">
        <v>437</v>
      </c>
      <c r="O2" s="367"/>
    </row>
    <row r="3" spans="1:25" ht="15.75">
      <c r="A3" s="368" t="s">
        <v>285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T3" s="369"/>
      <c r="U3" s="369"/>
      <c r="V3" s="369"/>
      <c r="W3" s="369"/>
      <c r="X3" s="369"/>
      <c r="Y3" s="369"/>
    </row>
    <row r="4" spans="1:25" ht="32.25" customHeight="1">
      <c r="A4" s="370" t="s">
        <v>438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5.75">
      <c r="A5" s="159"/>
      <c r="B5" s="160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24" customHeight="1">
      <c r="A6" s="371" t="s">
        <v>12</v>
      </c>
      <c r="B6" s="371" t="s">
        <v>439</v>
      </c>
      <c r="C6" s="372" t="s">
        <v>145</v>
      </c>
      <c r="D6" s="371" t="s">
        <v>440</v>
      </c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22.5" customHeight="1">
      <c r="A7" s="371"/>
      <c r="B7" s="371"/>
      <c r="C7" s="373"/>
      <c r="D7" s="163" t="s">
        <v>50</v>
      </c>
      <c r="E7" s="163" t="s">
        <v>51</v>
      </c>
      <c r="F7" s="163" t="s">
        <v>52</v>
      </c>
      <c r="G7" s="163" t="s">
        <v>53</v>
      </c>
      <c r="H7" s="163" t="s">
        <v>54</v>
      </c>
      <c r="I7" s="163" t="s">
        <v>55</v>
      </c>
      <c r="J7" s="163" t="s">
        <v>56</v>
      </c>
      <c r="K7" s="163" t="s">
        <v>57</v>
      </c>
      <c r="L7" s="163" t="s">
        <v>58</v>
      </c>
      <c r="M7" s="163" t="s">
        <v>59</v>
      </c>
      <c r="N7" s="163" t="s">
        <v>60</v>
      </c>
      <c r="O7" s="163" t="s">
        <v>61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ht="47.25">
      <c r="A8" s="163" t="s">
        <v>10</v>
      </c>
      <c r="B8" s="164" t="s">
        <v>441</v>
      </c>
      <c r="C8" s="165" t="s">
        <v>442</v>
      </c>
      <c r="D8" s="166">
        <f>SUM(D9:D11)</f>
        <v>38170.61</v>
      </c>
      <c r="E8" s="166">
        <f aca="true" t="shared" si="0" ref="E8:O8">SUM(E9:E11)</f>
        <v>164739.02</v>
      </c>
      <c r="F8" s="166">
        <f t="shared" si="0"/>
        <v>162762.73</v>
      </c>
      <c r="G8" s="166">
        <f t="shared" si="0"/>
        <v>206787.02</v>
      </c>
      <c r="H8" s="166">
        <f t="shared" si="0"/>
        <v>217287</v>
      </c>
      <c r="I8" s="166">
        <f t="shared" si="0"/>
        <v>220211</v>
      </c>
      <c r="J8" s="166">
        <f t="shared" si="0"/>
        <v>220211</v>
      </c>
      <c r="K8" s="166">
        <f t="shared" si="0"/>
        <v>220211</v>
      </c>
      <c r="L8" s="166">
        <f t="shared" si="0"/>
        <v>220211</v>
      </c>
      <c r="M8" s="166">
        <f t="shared" si="0"/>
        <v>220211</v>
      </c>
      <c r="N8" s="166">
        <f t="shared" si="0"/>
        <v>220211</v>
      </c>
      <c r="O8" s="166">
        <f t="shared" si="0"/>
        <v>220211</v>
      </c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ht="63">
      <c r="A9" s="167" t="s">
        <v>3</v>
      </c>
      <c r="B9" s="168" t="s">
        <v>443</v>
      </c>
      <c r="C9" s="169" t="s">
        <v>8</v>
      </c>
      <c r="D9" s="170">
        <v>38170.61</v>
      </c>
      <c r="E9" s="170">
        <v>164739.02</v>
      </c>
      <c r="F9" s="170">
        <v>162762.73</v>
      </c>
      <c r="G9" s="170">
        <v>206787.02</v>
      </c>
      <c r="H9" s="170">
        <v>217287</v>
      </c>
      <c r="I9" s="170">
        <v>220211</v>
      </c>
      <c r="J9" s="170">
        <v>220211</v>
      </c>
      <c r="K9" s="170">
        <v>220211</v>
      </c>
      <c r="L9" s="170">
        <v>220211</v>
      </c>
      <c r="M9" s="170">
        <v>220211</v>
      </c>
      <c r="N9" s="170">
        <v>220211</v>
      </c>
      <c r="O9" s="170">
        <v>220211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63">
      <c r="A10" s="167" t="s">
        <v>13</v>
      </c>
      <c r="B10" s="168" t="s">
        <v>444</v>
      </c>
      <c r="C10" s="169" t="s">
        <v>8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 ht="47.25">
      <c r="A11" s="167" t="s">
        <v>138</v>
      </c>
      <c r="B11" s="168" t="s">
        <v>445</v>
      </c>
      <c r="C11" s="169" t="s">
        <v>8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15" ht="15.75">
      <c r="A12" s="362" t="s">
        <v>313</v>
      </c>
      <c r="B12" s="363" t="s">
        <v>446</v>
      </c>
      <c r="C12" s="172" t="s">
        <v>49</v>
      </c>
      <c r="D12" s="166">
        <f>SUM(D13:D14)</f>
        <v>1374678.58</v>
      </c>
      <c r="E12" s="166">
        <f aca="true" t="shared" si="1" ref="E12:O12">SUM(E13:E14)</f>
        <v>1708936.7</v>
      </c>
      <c r="F12" s="166">
        <f t="shared" si="1"/>
        <v>1427287.8</v>
      </c>
      <c r="G12" s="166">
        <f t="shared" si="1"/>
        <v>1278970.51</v>
      </c>
      <c r="H12" s="166">
        <f t="shared" si="1"/>
        <v>6013475.8</v>
      </c>
      <c r="I12" s="166">
        <f t="shared" si="1"/>
        <v>7691340</v>
      </c>
      <c r="J12" s="166">
        <f t="shared" si="1"/>
        <v>8663340</v>
      </c>
      <c r="K12" s="166">
        <f t="shared" si="1"/>
        <v>8249340</v>
      </c>
      <c r="L12" s="166">
        <f t="shared" si="1"/>
        <v>8825340</v>
      </c>
      <c r="M12" s="166">
        <f t="shared" si="1"/>
        <v>4541340</v>
      </c>
      <c r="N12" s="166">
        <f t="shared" si="1"/>
        <v>3416340</v>
      </c>
      <c r="O12" s="166">
        <f t="shared" si="1"/>
        <v>1211340</v>
      </c>
    </row>
    <row r="13" spans="1:15" ht="31.5">
      <c r="A13" s="362"/>
      <c r="B13" s="363"/>
      <c r="C13" s="165" t="s">
        <v>6</v>
      </c>
      <c r="D13" s="166">
        <f>D16</f>
        <v>1268243.08</v>
      </c>
      <c r="E13" s="166">
        <f aca="true" t="shared" si="2" ref="E13:O13">E16</f>
        <v>1484116.7</v>
      </c>
      <c r="F13" s="166">
        <f t="shared" si="2"/>
        <v>1186569.3</v>
      </c>
      <c r="G13" s="166">
        <f t="shared" si="2"/>
        <v>1017482.12</v>
      </c>
      <c r="H13" s="166">
        <f t="shared" si="2"/>
        <v>5752092.1</v>
      </c>
      <c r="I13" s="166">
        <f t="shared" si="2"/>
        <v>7425000</v>
      </c>
      <c r="J13" s="166">
        <f t="shared" si="2"/>
        <v>8397000</v>
      </c>
      <c r="K13" s="166">
        <f t="shared" si="2"/>
        <v>7983000</v>
      </c>
      <c r="L13" s="166">
        <f t="shared" si="2"/>
        <v>8559000</v>
      </c>
      <c r="M13" s="166">
        <f t="shared" si="2"/>
        <v>4275000</v>
      </c>
      <c r="N13" s="166">
        <f t="shared" si="2"/>
        <v>3150000</v>
      </c>
      <c r="O13" s="166">
        <f t="shared" si="2"/>
        <v>945000</v>
      </c>
    </row>
    <row r="14" spans="1:15" ht="31.5">
      <c r="A14" s="362"/>
      <c r="B14" s="363"/>
      <c r="C14" s="165" t="s">
        <v>8</v>
      </c>
      <c r="D14" s="166">
        <f>D15</f>
        <v>106435.5</v>
      </c>
      <c r="E14" s="166">
        <f aca="true" t="shared" si="3" ref="E14:O14">E15</f>
        <v>224820</v>
      </c>
      <c r="F14" s="166">
        <f t="shared" si="3"/>
        <v>240718.5</v>
      </c>
      <c r="G14" s="166">
        <f t="shared" si="3"/>
        <v>261488.39</v>
      </c>
      <c r="H14" s="166">
        <f t="shared" si="3"/>
        <v>261383.7</v>
      </c>
      <c r="I14" s="166">
        <f t="shared" si="3"/>
        <v>266340</v>
      </c>
      <c r="J14" s="166">
        <f t="shared" si="3"/>
        <v>266340</v>
      </c>
      <c r="K14" s="166">
        <f t="shared" si="3"/>
        <v>266340</v>
      </c>
      <c r="L14" s="166">
        <f t="shared" si="3"/>
        <v>266340</v>
      </c>
      <c r="M14" s="166">
        <f t="shared" si="3"/>
        <v>266340</v>
      </c>
      <c r="N14" s="166">
        <f t="shared" si="3"/>
        <v>266340</v>
      </c>
      <c r="O14" s="166">
        <f t="shared" si="3"/>
        <v>266340</v>
      </c>
    </row>
    <row r="15" spans="1:15" ht="47.25">
      <c r="A15" s="167" t="s">
        <v>24</v>
      </c>
      <c r="B15" s="168" t="s">
        <v>447</v>
      </c>
      <c r="C15" s="169" t="s">
        <v>8</v>
      </c>
      <c r="D15" s="173">
        <v>106435.5</v>
      </c>
      <c r="E15" s="173">
        <v>224820</v>
      </c>
      <c r="F15" s="173">
        <v>240718.5</v>
      </c>
      <c r="G15" s="173">
        <v>261488.39</v>
      </c>
      <c r="H15" s="173">
        <v>261383.7</v>
      </c>
      <c r="I15" s="173">
        <v>266340</v>
      </c>
      <c r="J15" s="173">
        <v>266340</v>
      </c>
      <c r="K15" s="173">
        <v>266340</v>
      </c>
      <c r="L15" s="173">
        <v>266340</v>
      </c>
      <c r="M15" s="173">
        <v>266340</v>
      </c>
      <c r="N15" s="173">
        <v>266340</v>
      </c>
      <c r="O15" s="173">
        <v>266340</v>
      </c>
    </row>
    <row r="16" spans="1:15" ht="47.25">
      <c r="A16" s="364" t="s">
        <v>25</v>
      </c>
      <c r="B16" s="365" t="s">
        <v>448</v>
      </c>
      <c r="C16" s="172" t="s">
        <v>449</v>
      </c>
      <c r="D16" s="166">
        <f>SUM(D17:D18)</f>
        <v>1268243.08</v>
      </c>
      <c r="E16" s="166">
        <f aca="true" t="shared" si="4" ref="E16:O16">SUM(E17:E18)</f>
        <v>1484116.7</v>
      </c>
      <c r="F16" s="166">
        <f t="shared" si="4"/>
        <v>1186569.3</v>
      </c>
      <c r="G16" s="166">
        <f t="shared" si="4"/>
        <v>1017482.12</v>
      </c>
      <c r="H16" s="166">
        <f t="shared" si="4"/>
        <v>5752092.1</v>
      </c>
      <c r="I16" s="166">
        <f t="shared" si="4"/>
        <v>7425000</v>
      </c>
      <c r="J16" s="166">
        <f t="shared" si="4"/>
        <v>8397000</v>
      </c>
      <c r="K16" s="166">
        <f t="shared" si="4"/>
        <v>7983000</v>
      </c>
      <c r="L16" s="166">
        <f t="shared" si="4"/>
        <v>8559000</v>
      </c>
      <c r="M16" s="166">
        <f t="shared" si="4"/>
        <v>4275000</v>
      </c>
      <c r="N16" s="166">
        <f t="shared" si="4"/>
        <v>3150000</v>
      </c>
      <c r="O16" s="166">
        <f t="shared" si="4"/>
        <v>945000</v>
      </c>
    </row>
    <row r="17" spans="1:15" ht="47.25">
      <c r="A17" s="364"/>
      <c r="B17" s="365"/>
      <c r="C17" s="174" t="s">
        <v>450</v>
      </c>
      <c r="D17" s="173">
        <v>1268243.08</v>
      </c>
      <c r="E17" s="173">
        <v>1364000</v>
      </c>
      <c r="F17" s="173">
        <v>1069300</v>
      </c>
      <c r="G17" s="173">
        <v>857771.1</v>
      </c>
      <c r="H17" s="173">
        <v>5581881.05</v>
      </c>
      <c r="I17" s="173">
        <v>7254789</v>
      </c>
      <c r="J17" s="173">
        <v>8226789</v>
      </c>
      <c r="K17" s="173">
        <v>7812789</v>
      </c>
      <c r="L17" s="173">
        <v>8388789</v>
      </c>
      <c r="M17" s="173">
        <v>4104789</v>
      </c>
      <c r="N17" s="173">
        <v>2979789</v>
      </c>
      <c r="O17" s="173">
        <v>774789</v>
      </c>
    </row>
    <row r="18" spans="1:15" ht="31.5">
      <c r="A18" s="364"/>
      <c r="B18" s="365"/>
      <c r="C18" s="169" t="s">
        <v>451</v>
      </c>
      <c r="D18" s="175">
        <v>0</v>
      </c>
      <c r="E18" s="175">
        <v>120116.7</v>
      </c>
      <c r="F18" s="175">
        <v>117269.3</v>
      </c>
      <c r="G18" s="175">
        <v>159711.02</v>
      </c>
      <c r="H18" s="175">
        <v>170211.05</v>
      </c>
      <c r="I18" s="173">
        <v>170211</v>
      </c>
      <c r="J18" s="173">
        <v>170211</v>
      </c>
      <c r="K18" s="173">
        <v>170211</v>
      </c>
      <c r="L18" s="173">
        <v>170211</v>
      </c>
      <c r="M18" s="173">
        <v>170211</v>
      </c>
      <c r="N18" s="173">
        <v>170211</v>
      </c>
      <c r="O18" s="173">
        <v>170211</v>
      </c>
    </row>
    <row r="19" spans="1:15" ht="15.75">
      <c r="A19" s="176"/>
      <c r="B19" s="177"/>
      <c r="C19" s="177"/>
      <c r="D19" s="176"/>
      <c r="E19" s="178"/>
      <c r="F19" s="176"/>
      <c r="G19" s="176"/>
      <c r="H19" s="176"/>
      <c r="I19" s="176"/>
      <c r="J19" s="176"/>
      <c r="K19" s="176"/>
      <c r="L19" s="176"/>
      <c r="M19" s="176"/>
      <c r="N19" s="176"/>
      <c r="O19" s="176"/>
    </row>
    <row r="20" spans="2:5" ht="15">
      <c r="B20" s="179"/>
      <c r="C20" s="179"/>
      <c r="E20" s="180"/>
    </row>
    <row r="21" spans="2:5" ht="15">
      <c r="B21" s="179"/>
      <c r="C21" s="179"/>
      <c r="E21" s="180"/>
    </row>
    <row r="22" spans="2:5" ht="15">
      <c r="B22" s="179"/>
      <c r="C22" s="179"/>
      <c r="E22" s="180"/>
    </row>
    <row r="23" spans="2:5" ht="15">
      <c r="B23" s="179"/>
      <c r="C23" s="179"/>
      <c r="E23" s="180"/>
    </row>
    <row r="24" spans="2:5" ht="15">
      <c r="B24" s="179"/>
      <c r="C24" s="179"/>
      <c r="E24" s="180"/>
    </row>
    <row r="25" spans="2:5" ht="15">
      <c r="B25" s="179"/>
      <c r="C25" s="179"/>
      <c r="E25" s="180"/>
    </row>
    <row r="26" spans="2:5" ht="15">
      <c r="B26" s="179"/>
      <c r="C26" s="179"/>
      <c r="E26" s="180"/>
    </row>
    <row r="27" spans="2:3" ht="15">
      <c r="B27" s="179"/>
      <c r="C27" s="179"/>
    </row>
    <row r="28" spans="2:3" ht="15">
      <c r="B28" s="179"/>
      <c r="C28" s="179"/>
    </row>
    <row r="29" spans="2:3" ht="15">
      <c r="B29" s="179"/>
      <c r="C29" s="179"/>
    </row>
    <row r="30" spans="2:3" ht="15">
      <c r="B30" s="179"/>
      <c r="C30" s="179"/>
    </row>
    <row r="31" spans="2:3" ht="15">
      <c r="B31" s="179"/>
      <c r="C31" s="179"/>
    </row>
    <row r="32" spans="2:3" ht="15">
      <c r="B32" s="179"/>
      <c r="C32" s="179"/>
    </row>
    <row r="33" spans="2:3" ht="15">
      <c r="B33" s="179"/>
      <c r="C33" s="179"/>
    </row>
    <row r="34" spans="2:3" ht="15">
      <c r="B34" s="179"/>
      <c r="C34" s="179"/>
    </row>
  </sheetData>
  <sheetProtection/>
  <mergeCells count="13">
    <mergeCell ref="T3:Y3"/>
    <mergeCell ref="A4:O4"/>
    <mergeCell ref="A6:A7"/>
    <mergeCell ref="B6:B7"/>
    <mergeCell ref="C6:C7"/>
    <mergeCell ref="D6:O6"/>
    <mergeCell ref="A12:A14"/>
    <mergeCell ref="B12:B14"/>
    <mergeCell ref="A16:A18"/>
    <mergeCell ref="B16:B18"/>
    <mergeCell ref="M1:O1"/>
    <mergeCell ref="N2:O2"/>
    <mergeCell ref="A3:O3"/>
  </mergeCells>
  <printOptions/>
  <pageMargins left="1.1811023622047245" right="0.3937007874015748" top="0.7874015748031497" bottom="0.5905511811023623" header="0.31496062992125984" footer="0.31496062992125984"/>
  <pageSetup horizontalDpi="180" verticalDpi="180" orientation="landscape" paperSize="9" scale="53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1262"/>
  <sheetViews>
    <sheetView showGridLines="0" zoomScale="85" zoomScaleNormal="85" zoomScaleSheetLayoutView="85" workbookViewId="0" topLeftCell="A10">
      <selection activeCell="I21" sqref="I21"/>
    </sheetView>
  </sheetViews>
  <sheetFormatPr defaultColWidth="9.00390625" defaultRowHeight="12.75"/>
  <cols>
    <col min="1" max="1" width="4.75390625" style="112" customWidth="1"/>
    <col min="2" max="2" width="41.375" style="112" customWidth="1"/>
    <col min="3" max="3" width="14.375" style="112" customWidth="1"/>
    <col min="4" max="5" width="9.875" style="112" bestFit="1" customWidth="1"/>
    <col min="6" max="8" width="9.875" style="190" customWidth="1"/>
    <col min="9" max="9" width="9.875" style="190" bestFit="1" customWidth="1"/>
    <col min="10" max="15" width="9.875" style="112" bestFit="1" customWidth="1"/>
    <col min="16" max="18" width="10.75390625" style="112" bestFit="1" customWidth="1"/>
    <col min="19" max="16384" width="9.125" style="112" customWidth="1"/>
  </cols>
  <sheetData>
    <row r="1" spans="1:18" s="111" customFormat="1" ht="62.25" customHeight="1">
      <c r="A1" s="109"/>
      <c r="B1" s="109"/>
      <c r="C1" s="109"/>
      <c r="D1" s="109"/>
      <c r="E1" s="109"/>
      <c r="F1" s="191"/>
      <c r="G1" s="191"/>
      <c r="H1" s="191"/>
      <c r="I1" s="191"/>
      <c r="J1" s="109"/>
      <c r="K1" s="109"/>
      <c r="L1" s="110"/>
      <c r="M1" s="110"/>
      <c r="N1" s="110"/>
      <c r="O1" s="375" t="s">
        <v>454</v>
      </c>
      <c r="P1" s="375"/>
      <c r="Q1" s="375"/>
      <c r="R1" s="375"/>
    </row>
    <row r="2" spans="1:18" ht="15.75">
      <c r="A2" s="109"/>
      <c r="B2" s="109"/>
      <c r="C2" s="109"/>
      <c r="D2" s="109"/>
      <c r="E2" s="109"/>
      <c r="F2" s="191"/>
      <c r="G2" s="191"/>
      <c r="H2" s="191"/>
      <c r="I2" s="191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5.75">
      <c r="A3" s="376" t="s">
        <v>285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ht="37.5" customHeight="1">
      <c r="A4" s="377" t="s">
        <v>286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</row>
    <row r="5" spans="1:18" ht="15.75">
      <c r="A5" s="113"/>
      <c r="B5" s="113"/>
      <c r="C5" s="113"/>
      <c r="D5" s="113"/>
      <c r="E5" s="113"/>
      <c r="F5" s="99"/>
      <c r="G5" s="99"/>
      <c r="H5" s="99"/>
      <c r="I5" s="99"/>
      <c r="J5" s="113"/>
      <c r="K5" s="113"/>
      <c r="L5" s="113"/>
      <c r="M5" s="113"/>
      <c r="N5" s="113"/>
      <c r="O5" s="113"/>
      <c r="P5" s="113"/>
      <c r="Q5" s="113"/>
      <c r="R5" s="113"/>
    </row>
    <row r="6" spans="1:18" s="114" customFormat="1" ht="15.75">
      <c r="A6" s="374" t="s">
        <v>287</v>
      </c>
      <c r="B6" s="374" t="s">
        <v>288</v>
      </c>
      <c r="C6" s="374" t="s">
        <v>289</v>
      </c>
      <c r="D6" s="378" t="s">
        <v>290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</row>
    <row r="7" spans="1:18" s="114" customFormat="1" ht="18.75" customHeight="1">
      <c r="A7" s="374"/>
      <c r="B7" s="374"/>
      <c r="C7" s="374"/>
      <c r="D7" s="374" t="s">
        <v>50</v>
      </c>
      <c r="E7" s="374" t="s">
        <v>51</v>
      </c>
      <c r="F7" s="374" t="s">
        <v>52</v>
      </c>
      <c r="G7" s="374"/>
      <c r="H7" s="374"/>
      <c r="I7" s="374"/>
      <c r="J7" s="374" t="s">
        <v>53</v>
      </c>
      <c r="K7" s="374" t="s">
        <v>54</v>
      </c>
      <c r="L7" s="374" t="s">
        <v>55</v>
      </c>
      <c r="M7" s="374" t="s">
        <v>56</v>
      </c>
      <c r="N7" s="374" t="s">
        <v>57</v>
      </c>
      <c r="O7" s="374" t="s">
        <v>58</v>
      </c>
      <c r="P7" s="374" t="s">
        <v>59</v>
      </c>
      <c r="Q7" s="374" t="s">
        <v>60</v>
      </c>
      <c r="R7" s="374" t="s">
        <v>61</v>
      </c>
    </row>
    <row r="8" spans="1:18" s="114" customFormat="1" ht="15.75">
      <c r="A8" s="374"/>
      <c r="B8" s="374"/>
      <c r="C8" s="374"/>
      <c r="D8" s="374"/>
      <c r="E8" s="374"/>
      <c r="F8" s="193" t="s">
        <v>497</v>
      </c>
      <c r="G8" s="193" t="s">
        <v>498</v>
      </c>
      <c r="H8" s="193" t="s">
        <v>499</v>
      </c>
      <c r="I8" s="193" t="s">
        <v>500</v>
      </c>
      <c r="J8" s="374"/>
      <c r="K8" s="374"/>
      <c r="L8" s="374"/>
      <c r="M8" s="374"/>
      <c r="N8" s="374"/>
      <c r="O8" s="374"/>
      <c r="P8" s="374"/>
      <c r="Q8" s="374"/>
      <c r="R8" s="374"/>
    </row>
    <row r="9" spans="1:18" s="114" customFormat="1" ht="11.25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</row>
    <row r="10" spans="1:18" s="114" customFormat="1" ht="15.75">
      <c r="A10" s="378" t="s">
        <v>155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</row>
    <row r="11" spans="1:18" s="114" customFormat="1" ht="46.5" customHeight="1">
      <c r="A11" s="115" t="s">
        <v>10</v>
      </c>
      <c r="B11" s="116" t="s">
        <v>478</v>
      </c>
      <c r="C11" s="193" t="s">
        <v>291</v>
      </c>
      <c r="D11" s="183">
        <f>'[1]Прил. 6 '!G13</f>
        <v>42.03</v>
      </c>
      <c r="E11" s="184">
        <f>'[1]Прил. 6 '!H13</f>
        <v>13.68</v>
      </c>
      <c r="F11" s="184">
        <v>0</v>
      </c>
      <c r="G11" s="184">
        <v>0</v>
      </c>
      <c r="H11" s="184">
        <v>0</v>
      </c>
      <c r="I11" s="184" t="e">
        <f>#REF!</f>
        <v>#REF!</v>
      </c>
      <c r="J11" s="184" t="e">
        <f>#REF!</f>
        <v>#REF!</v>
      </c>
      <c r="K11" s="184" t="e">
        <f>#REF!</f>
        <v>#REF!</v>
      </c>
      <c r="L11" s="185" t="e">
        <f>#REF!</f>
        <v>#REF!</v>
      </c>
      <c r="M11" s="185" t="e">
        <f>#REF!</f>
        <v>#REF!</v>
      </c>
      <c r="N11" s="185" t="e">
        <f>#REF!</f>
        <v>#REF!</v>
      </c>
      <c r="O11" s="185" t="e">
        <f>#REF!</f>
        <v>#REF!</v>
      </c>
      <c r="P11" s="185" t="e">
        <f>#REF!</f>
        <v>#REF!</v>
      </c>
      <c r="Q11" s="185" t="e">
        <f>#REF!</f>
        <v>#REF!</v>
      </c>
      <c r="R11" s="185" t="e">
        <f>#REF!</f>
        <v>#REF!</v>
      </c>
    </row>
    <row r="12" spans="1:18" s="114" customFormat="1" ht="47.25">
      <c r="A12" s="115" t="s">
        <v>23</v>
      </c>
      <c r="B12" s="116" t="s">
        <v>495</v>
      </c>
      <c r="C12" s="193" t="s">
        <v>291</v>
      </c>
      <c r="D12" s="184">
        <f>'[1]Прил. 6 '!G14</f>
        <v>1.58</v>
      </c>
      <c r="E12" s="184">
        <f>'[1]Прил. 6 '!H14</f>
        <v>1.6</v>
      </c>
      <c r="F12" s="184">
        <v>0</v>
      </c>
      <c r="G12" s="184">
        <v>0</v>
      </c>
      <c r="H12" s="184">
        <v>0</v>
      </c>
      <c r="I12" s="185" t="e">
        <f>#REF!</f>
        <v>#REF!</v>
      </c>
      <c r="J12" s="184" t="e">
        <f>#REF!</f>
        <v>#REF!</v>
      </c>
      <c r="K12" s="185" t="e">
        <f>#REF!</f>
        <v>#REF!</v>
      </c>
      <c r="L12" s="185" t="e">
        <f>#REF!</f>
        <v>#REF!</v>
      </c>
      <c r="M12" s="185" t="e">
        <f>#REF!</f>
        <v>#REF!</v>
      </c>
      <c r="N12" s="185" t="e">
        <f>#REF!</f>
        <v>#REF!</v>
      </c>
      <c r="O12" s="185" t="e">
        <f>#REF!</f>
        <v>#REF!</v>
      </c>
      <c r="P12" s="185" t="e">
        <f>#REF!</f>
        <v>#REF!</v>
      </c>
      <c r="Q12" s="185" t="e">
        <f>#REF!</f>
        <v>#REF!</v>
      </c>
      <c r="R12" s="185" t="e">
        <f>#REF!</f>
        <v>#REF!</v>
      </c>
    </row>
    <row r="13" spans="1:18" s="114" customFormat="1" ht="63">
      <c r="A13" s="115" t="s">
        <v>63</v>
      </c>
      <c r="B13" s="116" t="s">
        <v>496</v>
      </c>
      <c r="C13" s="193" t="s">
        <v>292</v>
      </c>
      <c r="D13" s="118">
        <v>1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3</v>
      </c>
      <c r="R13" s="118">
        <v>0</v>
      </c>
    </row>
    <row r="14" spans="1:18" s="117" customFormat="1" ht="94.5">
      <c r="A14" s="115" t="s">
        <v>64</v>
      </c>
      <c r="B14" s="116" t="s">
        <v>293</v>
      </c>
      <c r="C14" s="193" t="s">
        <v>294</v>
      </c>
      <c r="D14" s="118">
        <v>31</v>
      </c>
      <c r="E14" s="118">
        <v>32.5</v>
      </c>
      <c r="F14" s="118">
        <v>0</v>
      </c>
      <c r="G14" s="118">
        <v>0</v>
      </c>
      <c r="H14" s="118">
        <v>0</v>
      </c>
      <c r="I14" s="118">
        <v>34</v>
      </c>
      <c r="J14" s="118">
        <v>37</v>
      </c>
      <c r="K14" s="118">
        <v>42</v>
      </c>
      <c r="L14" s="118">
        <v>47</v>
      </c>
      <c r="M14" s="118">
        <v>53</v>
      </c>
      <c r="N14" s="118">
        <v>57</v>
      </c>
      <c r="O14" s="118">
        <v>60</v>
      </c>
      <c r="P14" s="118">
        <v>64</v>
      </c>
      <c r="Q14" s="118">
        <v>67</v>
      </c>
      <c r="R14" s="118">
        <v>70</v>
      </c>
    </row>
    <row r="15" spans="1:18" s="114" customFormat="1" ht="15.75">
      <c r="A15" s="378" t="s">
        <v>156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</row>
    <row r="16" spans="1:18" s="114" customFormat="1" ht="173.25">
      <c r="A16" s="118" t="s">
        <v>10</v>
      </c>
      <c r="B16" s="116" t="s">
        <v>295</v>
      </c>
      <c r="C16" s="118" t="s">
        <v>296</v>
      </c>
      <c r="D16" s="184">
        <v>0</v>
      </c>
      <c r="E16" s="184">
        <v>9000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</row>
    <row r="17" spans="1:18" s="114" customFormat="1" ht="47.25">
      <c r="A17" s="115" t="s">
        <v>23</v>
      </c>
      <c r="B17" s="116" t="s">
        <v>297</v>
      </c>
      <c r="C17" s="193" t="s">
        <v>292</v>
      </c>
      <c r="D17" s="118">
        <v>11.05</v>
      </c>
      <c r="E17" s="118">
        <v>11.05</v>
      </c>
      <c r="F17" s="118">
        <v>10.8</v>
      </c>
      <c r="G17" s="118">
        <v>10.8</v>
      </c>
      <c r="H17" s="118">
        <v>10.8</v>
      </c>
      <c r="I17" s="118">
        <v>10.8</v>
      </c>
      <c r="J17" s="118">
        <v>10.2</v>
      </c>
      <c r="K17" s="118">
        <v>9.7</v>
      </c>
      <c r="L17" s="118">
        <v>9.4</v>
      </c>
      <c r="M17" s="186">
        <v>9</v>
      </c>
      <c r="N17" s="118">
        <v>8.8</v>
      </c>
      <c r="O17" s="118">
        <v>8.3</v>
      </c>
      <c r="P17" s="186">
        <v>8</v>
      </c>
      <c r="Q17" s="118">
        <v>7.8</v>
      </c>
      <c r="R17" s="118">
        <v>7.5</v>
      </c>
    </row>
    <row r="18" spans="1:18" s="114" customFormat="1" ht="31.5">
      <c r="A18" s="115" t="s">
        <v>63</v>
      </c>
      <c r="B18" s="116" t="s">
        <v>298</v>
      </c>
      <c r="C18" s="193" t="s">
        <v>292</v>
      </c>
      <c r="D18" s="118">
        <v>2</v>
      </c>
      <c r="E18" s="118">
        <v>2</v>
      </c>
      <c r="F18" s="118">
        <v>2</v>
      </c>
      <c r="G18" s="118">
        <v>2</v>
      </c>
      <c r="H18" s="118">
        <v>2</v>
      </c>
      <c r="I18" s="118">
        <v>2</v>
      </c>
      <c r="J18" s="118">
        <v>3</v>
      </c>
      <c r="K18" s="118">
        <v>3</v>
      </c>
      <c r="L18" s="118">
        <v>3</v>
      </c>
      <c r="M18" s="118">
        <v>3</v>
      </c>
      <c r="N18" s="118">
        <v>3</v>
      </c>
      <c r="O18" s="118">
        <v>3</v>
      </c>
      <c r="P18" s="118">
        <v>3</v>
      </c>
      <c r="Q18" s="118">
        <v>3</v>
      </c>
      <c r="R18" s="118">
        <v>3</v>
      </c>
    </row>
    <row r="19" spans="1:18" s="114" customFormat="1" ht="110.25">
      <c r="A19" s="115" t="s">
        <v>64</v>
      </c>
      <c r="B19" s="182" t="s">
        <v>503</v>
      </c>
      <c r="C19" s="193" t="s">
        <v>292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4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</row>
    <row r="20" spans="1:18" ht="15.75">
      <c r="A20" s="378" t="s">
        <v>157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</row>
    <row r="21" spans="1:18" ht="31.5">
      <c r="A21" s="193" t="s">
        <v>10</v>
      </c>
      <c r="B21" s="116" t="s">
        <v>299</v>
      </c>
      <c r="C21" s="193" t="s">
        <v>296</v>
      </c>
      <c r="D21" s="183">
        <v>0.15</v>
      </c>
      <c r="E21" s="183">
        <v>0.96</v>
      </c>
      <c r="F21" s="189"/>
      <c r="G21" s="189"/>
      <c r="H21" s="189"/>
      <c r="I21" s="189">
        <v>0.9</v>
      </c>
      <c r="J21" s="183">
        <v>1.64</v>
      </c>
      <c r="K21" s="183">
        <v>3.9</v>
      </c>
      <c r="L21" s="183">
        <v>4</v>
      </c>
      <c r="M21" s="183">
        <v>4.1</v>
      </c>
      <c r="N21" s="183">
        <v>4.2</v>
      </c>
      <c r="O21" s="183">
        <v>4.35</v>
      </c>
      <c r="P21" s="183">
        <v>4.45</v>
      </c>
      <c r="Q21" s="183">
        <v>4.55</v>
      </c>
      <c r="R21" s="183">
        <v>4.6</v>
      </c>
    </row>
    <row r="22" spans="1:18" ht="31.5">
      <c r="A22" s="115" t="s">
        <v>23</v>
      </c>
      <c r="B22" s="116" t="s">
        <v>300</v>
      </c>
      <c r="C22" s="193" t="s">
        <v>301</v>
      </c>
      <c r="D22" s="184">
        <v>1000.56</v>
      </c>
      <c r="E22" s="184">
        <v>1746.15</v>
      </c>
      <c r="F22" s="187"/>
      <c r="G22" s="187"/>
      <c r="H22" s="187"/>
      <c r="I22" s="187">
        <v>1647.2</v>
      </c>
      <c r="J22" s="184">
        <v>2741.24</v>
      </c>
      <c r="K22" s="184">
        <v>3002.66</v>
      </c>
      <c r="L22" s="184">
        <v>4167.59</v>
      </c>
      <c r="M22" s="184">
        <v>5740.04</v>
      </c>
      <c r="N22" s="184">
        <v>6235.06</v>
      </c>
      <c r="O22" s="184">
        <v>8429.53</v>
      </c>
      <c r="P22" s="184">
        <v>10683.71</v>
      </c>
      <c r="Q22" s="184">
        <v>12324.21</v>
      </c>
      <c r="R22" s="184">
        <v>17645.68</v>
      </c>
    </row>
    <row r="23" spans="1:18" ht="15.75">
      <c r="A23" s="115" t="s">
        <v>63</v>
      </c>
      <c r="B23" s="116" t="s">
        <v>302</v>
      </c>
      <c r="C23" s="193" t="s">
        <v>303</v>
      </c>
      <c r="D23" s="184">
        <v>1700</v>
      </c>
      <c r="E23" s="184">
        <v>2354.25</v>
      </c>
      <c r="F23" s="187"/>
      <c r="G23" s="187"/>
      <c r="H23" s="187"/>
      <c r="I23" s="187">
        <v>2615.32</v>
      </c>
      <c r="J23" s="184">
        <v>2864.85</v>
      </c>
      <c r="K23" s="184">
        <v>2585.5</v>
      </c>
      <c r="L23" s="184">
        <v>2859</v>
      </c>
      <c r="M23" s="184">
        <v>3132.5</v>
      </c>
      <c r="N23" s="184">
        <v>3406</v>
      </c>
      <c r="O23" s="184">
        <v>3679.5</v>
      </c>
      <c r="P23" s="184">
        <v>3953</v>
      </c>
      <c r="Q23" s="184">
        <v>4226.5</v>
      </c>
      <c r="R23" s="184">
        <v>4500</v>
      </c>
    </row>
    <row r="24" spans="1:18" ht="15.75">
      <c r="A24" s="378" t="s">
        <v>158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.75">
      <c r="A25" s="115" t="s">
        <v>10</v>
      </c>
      <c r="B25" s="116" t="s">
        <v>304</v>
      </c>
      <c r="C25" s="193" t="s">
        <v>294</v>
      </c>
      <c r="D25" s="184">
        <v>104.5</v>
      </c>
      <c r="E25" s="184">
        <v>103.6</v>
      </c>
      <c r="F25" s="187"/>
      <c r="G25" s="187"/>
      <c r="H25" s="187"/>
      <c r="I25" s="187">
        <v>103.6</v>
      </c>
      <c r="J25" s="184">
        <v>103.6</v>
      </c>
      <c r="K25" s="184">
        <v>108.5</v>
      </c>
      <c r="L25" s="184">
        <v>110.2</v>
      </c>
      <c r="M25" s="184">
        <v>112.6</v>
      </c>
      <c r="N25" s="184">
        <v>113.85</v>
      </c>
      <c r="O25" s="184">
        <v>115.2</v>
      </c>
      <c r="P25" s="184">
        <v>117.3</v>
      </c>
      <c r="Q25" s="184">
        <v>119.7</v>
      </c>
      <c r="R25" s="184">
        <v>124.8</v>
      </c>
      <c r="S25" s="114"/>
    </row>
    <row r="26" spans="1:19" ht="15.75">
      <c r="A26" s="115" t="s">
        <v>23</v>
      </c>
      <c r="B26" s="116" t="s">
        <v>300</v>
      </c>
      <c r="C26" s="193" t="s">
        <v>294</v>
      </c>
      <c r="D26" s="184">
        <v>105</v>
      </c>
      <c r="E26" s="184">
        <v>102.1</v>
      </c>
      <c r="F26" s="187"/>
      <c r="G26" s="187"/>
      <c r="H26" s="187"/>
      <c r="I26" s="187">
        <v>102.1</v>
      </c>
      <c r="J26" s="184">
        <v>102.1</v>
      </c>
      <c r="K26" s="184">
        <v>108.7</v>
      </c>
      <c r="L26" s="184">
        <v>110.5</v>
      </c>
      <c r="M26" s="184">
        <v>112.9</v>
      </c>
      <c r="N26" s="184">
        <v>114.4</v>
      </c>
      <c r="O26" s="184">
        <v>116.1</v>
      </c>
      <c r="P26" s="184">
        <v>117.6</v>
      </c>
      <c r="Q26" s="184">
        <v>120.3</v>
      </c>
      <c r="R26" s="184">
        <v>125.8</v>
      </c>
      <c r="S26" s="114"/>
    </row>
    <row r="27" spans="1:19" ht="15.75">
      <c r="A27" s="115" t="s">
        <v>63</v>
      </c>
      <c r="B27" s="116" t="s">
        <v>302</v>
      </c>
      <c r="C27" s="193" t="s">
        <v>294</v>
      </c>
      <c r="D27" s="184">
        <v>104</v>
      </c>
      <c r="E27" s="184">
        <v>103.2</v>
      </c>
      <c r="F27" s="187"/>
      <c r="G27" s="187"/>
      <c r="H27" s="187"/>
      <c r="I27" s="187">
        <v>103.2</v>
      </c>
      <c r="J27" s="184">
        <v>103.2</v>
      </c>
      <c r="K27" s="184">
        <v>110.2</v>
      </c>
      <c r="L27" s="184">
        <v>112.1</v>
      </c>
      <c r="M27" s="184">
        <v>114.7</v>
      </c>
      <c r="N27" s="184">
        <v>116.9</v>
      </c>
      <c r="O27" s="184">
        <v>118.2</v>
      </c>
      <c r="P27" s="184">
        <v>119.7</v>
      </c>
      <c r="Q27" s="184">
        <v>122.6</v>
      </c>
      <c r="R27" s="184">
        <v>128.1</v>
      </c>
      <c r="S27" s="114"/>
    </row>
    <row r="28" spans="1:19" ht="15.75">
      <c r="A28" s="115" t="s">
        <v>64</v>
      </c>
      <c r="B28" s="116" t="s">
        <v>305</v>
      </c>
      <c r="C28" s="193" t="s">
        <v>306</v>
      </c>
      <c r="D28" s="184">
        <v>570</v>
      </c>
      <c r="E28" s="184">
        <v>573</v>
      </c>
      <c r="F28" s="187"/>
      <c r="G28" s="187"/>
      <c r="H28" s="187"/>
      <c r="I28" s="187">
        <v>575</v>
      </c>
      <c r="J28" s="184">
        <v>580</v>
      </c>
      <c r="K28" s="184">
        <v>601.6</v>
      </c>
      <c r="L28" s="184">
        <v>609.9</v>
      </c>
      <c r="M28" s="184">
        <v>622.7</v>
      </c>
      <c r="N28" s="184">
        <v>631</v>
      </c>
      <c r="O28" s="184">
        <v>638.2</v>
      </c>
      <c r="P28" s="184">
        <v>648.7</v>
      </c>
      <c r="Q28" s="184">
        <v>659.8</v>
      </c>
      <c r="R28" s="184">
        <v>690</v>
      </c>
      <c r="S28" s="114"/>
    </row>
    <row r="29" spans="1:19" ht="31.5">
      <c r="A29" s="115" t="s">
        <v>65</v>
      </c>
      <c r="B29" s="116" t="s">
        <v>307</v>
      </c>
      <c r="C29" s="193" t="s">
        <v>308</v>
      </c>
      <c r="D29" s="184">
        <v>4010</v>
      </c>
      <c r="E29" s="184" t="s">
        <v>309</v>
      </c>
      <c r="F29" s="187"/>
      <c r="G29" s="187"/>
      <c r="H29" s="187"/>
      <c r="I29" s="187">
        <v>4630</v>
      </c>
      <c r="J29" s="184">
        <v>5175</v>
      </c>
      <c r="K29" s="184">
        <v>5800</v>
      </c>
      <c r="L29" s="184">
        <v>6100</v>
      </c>
      <c r="M29" s="184">
        <v>6320</v>
      </c>
      <c r="N29" s="184">
        <v>6600</v>
      </c>
      <c r="O29" s="184">
        <v>6620</v>
      </c>
      <c r="P29" s="184">
        <v>6840</v>
      </c>
      <c r="Q29" s="184">
        <v>7050</v>
      </c>
      <c r="R29" s="184">
        <v>7215</v>
      </c>
      <c r="S29" s="114"/>
    </row>
    <row r="30" spans="1:19" ht="63">
      <c r="A30" s="115" t="s">
        <v>130</v>
      </c>
      <c r="B30" s="116" t="s">
        <v>310</v>
      </c>
      <c r="C30" s="193" t="s">
        <v>311</v>
      </c>
      <c r="D30" s="184">
        <v>0.69</v>
      </c>
      <c r="E30" s="184">
        <v>0.7</v>
      </c>
      <c r="F30" s="187"/>
      <c r="G30" s="187"/>
      <c r="H30" s="187"/>
      <c r="I30" s="187">
        <v>0.71</v>
      </c>
      <c r="J30" s="184">
        <v>0.72</v>
      </c>
      <c r="K30" s="184">
        <v>0.75</v>
      </c>
      <c r="L30" s="184">
        <v>0.76</v>
      </c>
      <c r="M30" s="184">
        <v>0.77</v>
      </c>
      <c r="N30" s="184">
        <v>0.78</v>
      </c>
      <c r="O30" s="184">
        <v>0.79</v>
      </c>
      <c r="P30" s="184">
        <v>0.8</v>
      </c>
      <c r="Q30" s="184">
        <v>0.81</v>
      </c>
      <c r="R30" s="184">
        <v>0.82</v>
      </c>
      <c r="S30" s="114"/>
    </row>
    <row r="31" spans="1:18" ht="31.5">
      <c r="A31" s="192" t="s">
        <v>274</v>
      </c>
      <c r="B31" s="192" t="s">
        <v>502</v>
      </c>
      <c r="C31" s="193" t="s">
        <v>501</v>
      </c>
      <c r="D31" s="118"/>
      <c r="E31" s="118"/>
      <c r="F31" s="188"/>
      <c r="G31" s="188"/>
      <c r="H31" s="188"/>
      <c r="I31" s="188"/>
      <c r="J31" s="118"/>
      <c r="K31" s="118"/>
      <c r="L31" s="118"/>
      <c r="M31" s="118"/>
      <c r="N31" s="118"/>
      <c r="O31" s="118"/>
      <c r="P31" s="118"/>
      <c r="Q31" s="120"/>
      <c r="R31" s="120"/>
    </row>
    <row r="32" spans="1:16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6" ht="12.7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2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2.7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2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ht="12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ht="12.7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6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  <row r="46" spans="1:16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</row>
    <row r="47" spans="1:16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1:16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6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1:16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1:16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 ht="12.7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16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6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  <row r="58" spans="1:16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1:16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1:16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16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1:16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spans="1:16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1:16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</row>
    <row r="66" spans="1:16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</row>
    <row r="68" spans="1:16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</row>
    <row r="69" spans="1:16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16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</row>
    <row r="71" spans="1:16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1:16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1:16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</row>
    <row r="75" spans="1:16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6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16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1:16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</row>
    <row r="80" spans="1:16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1:16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</row>
    <row r="83" spans="1:16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</row>
    <row r="84" spans="1:16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6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  <row r="87" spans="1:16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1:16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89" spans="1:16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</row>
    <row r="90" spans="1:16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</row>
    <row r="92" spans="1:16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</row>
    <row r="93" spans="1:16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1:16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</row>
    <row r="95" spans="1:16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</row>
    <row r="96" spans="1:16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</row>
    <row r="99" spans="1:16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</row>
    <row r="100" spans="1:16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6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1:16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1:16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1:16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1:16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16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</row>
    <row r="107" spans="1:16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pans="1:16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</row>
    <row r="109" spans="1:16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</row>
    <row r="110" spans="1:16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1:16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1:16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1:16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1:16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1:16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1:16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1:16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1:16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1:16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1:16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1:16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1:16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1:16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1:16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1:16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1:16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1:16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1:16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1:16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1:16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1:16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1:16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1:16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1:16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1:16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1:16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1:16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1:16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1:16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1:16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1:16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1:16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1:16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1:16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1:16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1:16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1:16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1:16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1:16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1:16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1:16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1:16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1:16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1:16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1:16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1:16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1:16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1:16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1:16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1:16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1:16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1:16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1:16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1:16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1:16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1:16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1:16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1:16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1:16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1:16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1:16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1:16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1:16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1:16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1:16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1:16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1:16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1:16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1:16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1:16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1:16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1:16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1:16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1:16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1:16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1:16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1:16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1:16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1:16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1:16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1:16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1:16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1:16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1:16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1:16" ht="12.7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1:16" ht="12.7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1:16" ht="12.7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1:16" ht="12.7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1:16" ht="12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1:16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1:16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1:16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1:16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1:16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1:16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1:16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1:16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1:16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1:16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1:16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1:16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1:16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1:16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1:16" ht="12.7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1:16" ht="12.7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1:16" ht="12.7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1:16" ht="12.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1:16" ht="12.7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1:16" ht="12.7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1:16" ht="12.7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1:16" ht="12.7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1:16" ht="12.7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1:16" ht="12.7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1:16" ht="12.7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1:16" ht="12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1:16" ht="12.7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1:16" ht="12.7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1:16" ht="12.7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1:16" ht="12.7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1:16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1:16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1:16" ht="12.7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1:16" ht="12.7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1:16" ht="12.7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1:16" ht="12.7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1:16" ht="12.7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1:16" ht="12.7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1:16" ht="12.7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1:16" ht="12.7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1:16" ht="12.7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1:16" ht="12.7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1:16" ht="12.7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1:16" ht="12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1:16" ht="12.7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1:16" ht="12.7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1:16" ht="12.7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1:16" ht="12.7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1:16" ht="12.7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1:16" ht="12.7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1:16" ht="12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1:16" ht="12.7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1:16" ht="12.7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1:16" ht="12.7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1:16" ht="12.7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1:16" ht="12.7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1:16" ht="12.7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1:16" ht="12.7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1:16" ht="12.7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1:16" ht="12.7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1:16" ht="12.7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1:16" ht="12.7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1:16" ht="12.7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1:16" ht="12.7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1:16" ht="12.7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1:16" ht="12.7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1:16" ht="12.7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1:16" ht="12.7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1:16" ht="12.7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1:16" ht="12.7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1:16" ht="12.7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1:16" ht="12.7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1:16" ht="12.7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1:16" ht="12.7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1:16" ht="12.7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1:16" ht="12.7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1:16" ht="12.7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1:16" ht="12.7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1:16" ht="12.7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1:16" ht="12.7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1:16" ht="12.7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1:16" ht="12.7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1:16" ht="12.7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1:16" ht="12.7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1:16" ht="12.7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1:16" ht="12.7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1:16" ht="12.7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1:16" ht="12.7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1:16" ht="12.7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1:16" ht="12.7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1:16" ht="12.7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1:16" ht="12.7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1:16" ht="12.7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1:16" ht="12.7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1:16" ht="12.7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1:16" ht="12.7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1:16" ht="12.7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1:16" ht="12.7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1:16" ht="12.7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1:16" ht="12.7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1:16" ht="12.7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1:16" ht="12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1:16" ht="12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1:16" ht="12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1:16" ht="12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1:16" ht="12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1:16" ht="12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1:16" ht="12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1:16" ht="12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1:16" ht="12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1:16" ht="12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1:16" ht="12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1:16" ht="12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1:16" ht="12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1:16" ht="12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1:16" ht="12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1:16" ht="12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1:16" ht="12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1:16" ht="12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1:16" ht="12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1:16" ht="12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1:16" ht="12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1:16" ht="12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1:16" ht="12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1:16" ht="12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1:16" ht="12.7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1:16" ht="12.7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1:16" ht="12.7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1:16" ht="12.7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1:16" ht="12.7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1:16" ht="12.7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1:16" ht="12.7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1:16" ht="12.7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1:16" ht="12.7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1:16" ht="12.7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1:16" ht="12.7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1:16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1:16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1:16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1:16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1:16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1:16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1:16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1:16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1:16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1:16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1:16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1:16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1:16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1:16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1:16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1:16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1:16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1:16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1:16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1:16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1:16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1:16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1:16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1:16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1:16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1:16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1:16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1:16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1:16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1:16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1:16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1:16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1:16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1:16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1:16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1:16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1:16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1:16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1:16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1:16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1:16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1:16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1:16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1:16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1:16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1:16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1:16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</row>
    <row r="383" spans="1:16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</row>
    <row r="384" spans="1:16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</row>
    <row r="385" spans="1:16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1:16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1:16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1:16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1:16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  <row r="390" spans="1:16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</row>
    <row r="391" spans="1:16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</row>
    <row r="392" spans="1:16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1:16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1:16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</row>
    <row r="395" spans="1:16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1:16" ht="12.7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1:16" ht="12.7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1:16" ht="12.7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</row>
    <row r="399" spans="1:16" ht="12.7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</row>
    <row r="400" spans="1:16" ht="12.7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</row>
    <row r="401" spans="1:16" ht="12.7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</row>
    <row r="402" spans="1:16" ht="12.7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</row>
    <row r="403" spans="1:16" ht="12.7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</row>
    <row r="404" spans="1:16" ht="12.7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</row>
    <row r="405" spans="1:16" ht="12.7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</row>
    <row r="406" spans="1:16" ht="12.7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</row>
    <row r="407" spans="1:16" ht="12.7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</row>
    <row r="408" spans="1:16" ht="12.7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</row>
    <row r="409" spans="1:16" ht="12.7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</row>
    <row r="410" spans="1:16" ht="12.7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</row>
    <row r="411" spans="1:16" ht="12.7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</row>
    <row r="412" spans="1:16" ht="12.7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</row>
    <row r="413" spans="1:16" ht="12.7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</row>
    <row r="414" spans="1:16" ht="12.7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</row>
    <row r="415" spans="1:16" ht="12.7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</row>
    <row r="416" spans="1:16" ht="12.7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</row>
    <row r="417" spans="1:16" ht="12.7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</row>
    <row r="418" spans="1:16" ht="12.7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</row>
    <row r="419" spans="1:16" ht="12.7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</row>
    <row r="420" spans="1:16" ht="12.7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</row>
    <row r="421" spans="1:16" ht="12.7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</row>
    <row r="422" spans="1:16" ht="12.7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</row>
    <row r="423" spans="1:16" ht="12.7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</row>
    <row r="424" spans="1:16" ht="12.7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</row>
    <row r="425" spans="1:16" ht="12.7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</row>
    <row r="426" spans="1:16" ht="12.7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</row>
    <row r="427" spans="1:16" ht="12.7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</row>
    <row r="428" spans="1:16" ht="12.7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</row>
    <row r="429" spans="1:16" ht="12.7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</row>
    <row r="430" spans="1:16" ht="12.7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</row>
    <row r="431" spans="1:16" ht="12.7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</row>
    <row r="432" spans="1:16" ht="12.7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</row>
    <row r="433" spans="1:16" ht="12.7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</row>
    <row r="434" spans="1:16" ht="12.7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</row>
    <row r="435" spans="1:16" ht="12.7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</row>
    <row r="436" spans="1:16" ht="12.7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</row>
    <row r="437" spans="1:16" ht="12.7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</row>
    <row r="438" spans="1:16" ht="12.7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</row>
    <row r="439" spans="1:16" ht="12.7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</row>
    <row r="440" spans="1:16" ht="12.7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</row>
    <row r="441" spans="1:16" ht="12.7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</row>
    <row r="442" spans="1:16" ht="12.7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</row>
    <row r="443" spans="1:16" ht="12.7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</row>
    <row r="444" spans="1:16" ht="12.7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</row>
    <row r="445" spans="1:16" ht="12.7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</row>
    <row r="446" spans="1:16" ht="12.7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</row>
    <row r="447" spans="1:16" ht="12.7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</row>
    <row r="448" spans="1:16" ht="12.7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</row>
    <row r="449" spans="1:16" ht="12.7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</row>
    <row r="450" spans="1:16" ht="12.7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</row>
    <row r="451" spans="1:16" ht="12.7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</row>
    <row r="452" spans="1:16" ht="12.7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</row>
    <row r="453" spans="1:16" ht="12.7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</row>
    <row r="454" spans="1:16" ht="12.7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</row>
    <row r="455" spans="1:16" ht="12.7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</row>
    <row r="456" spans="1:16" ht="12.7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</row>
    <row r="457" spans="1:16" ht="12.7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</row>
    <row r="458" spans="1:16" ht="12.7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</row>
    <row r="459" spans="1:16" ht="12.7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</row>
    <row r="460" spans="1:16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</row>
    <row r="461" spans="1:16" ht="12.7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</row>
    <row r="462" spans="1:16" ht="12.7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</row>
    <row r="463" spans="1:16" ht="12.7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</row>
    <row r="464" spans="1:16" ht="12.7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</row>
    <row r="465" spans="1:16" ht="12.7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</row>
    <row r="466" spans="1:16" ht="12.7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</row>
    <row r="467" spans="1:16" ht="12.7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</row>
    <row r="468" spans="1:16" ht="12.7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</row>
    <row r="469" spans="1:16" ht="12.7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</row>
    <row r="470" spans="1:16" ht="12.7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</row>
    <row r="471" spans="1:16" ht="12.7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</row>
    <row r="472" spans="1:16" ht="12.7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</row>
    <row r="473" spans="1:16" ht="12.7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</row>
    <row r="474" spans="1:16" ht="12.7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</row>
    <row r="475" spans="1:16" ht="12.7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</row>
    <row r="476" spans="1:16" ht="12.7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</row>
    <row r="477" spans="1:16" ht="12.7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</row>
    <row r="478" spans="1:16" ht="12.7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</row>
    <row r="479" spans="1:16" ht="12.7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</row>
    <row r="480" spans="1:16" ht="12.7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</row>
    <row r="481" spans="1:16" ht="12.7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</row>
    <row r="482" spans="1:16" ht="12.7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</row>
    <row r="483" spans="1:16" ht="12.7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</row>
    <row r="484" spans="1:16" ht="12.7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</row>
    <row r="485" spans="1:16" ht="12.7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</row>
    <row r="486" spans="1:16" ht="12.7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</row>
    <row r="487" spans="1:16" ht="12.7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</row>
    <row r="488" spans="1:16" ht="12.7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</row>
    <row r="489" spans="1:16" ht="12.7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</row>
    <row r="490" spans="1:16" ht="12.7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</row>
    <row r="491" spans="1:16" ht="12.7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</row>
    <row r="492" spans="1:16" ht="12.7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</row>
    <row r="493" spans="1:16" ht="12.7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</row>
    <row r="494" spans="1:16" ht="12.7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</row>
    <row r="495" spans="1:16" ht="12.7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</row>
    <row r="496" spans="1:16" ht="12.7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</row>
    <row r="497" spans="1:16" ht="12.7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</row>
    <row r="498" spans="1:16" ht="12.7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</row>
    <row r="499" spans="1:16" ht="12.7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</row>
    <row r="500" spans="1:16" ht="12.7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</row>
    <row r="501" spans="1:16" ht="12.7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</row>
    <row r="502" spans="1:16" ht="12.7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</row>
    <row r="503" spans="1:16" ht="12.7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</row>
    <row r="504" spans="1:16" ht="12.7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</row>
    <row r="505" spans="1:16" ht="12.7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</row>
    <row r="506" spans="1:16" ht="12.7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</row>
    <row r="507" spans="1:16" ht="12.7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</row>
    <row r="508" spans="1:16" ht="12.7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</row>
    <row r="509" spans="1:16" ht="12.7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</row>
    <row r="510" spans="1:16" ht="12.7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</row>
    <row r="511" spans="1:16" ht="12.7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</row>
    <row r="512" spans="1:16" ht="12.7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</row>
    <row r="513" spans="1:16" ht="12.7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</row>
    <row r="514" spans="1:16" ht="12.7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</row>
    <row r="515" spans="1:16" ht="12.7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</row>
    <row r="516" spans="1:16" ht="12.7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</row>
    <row r="517" spans="1:16" ht="12.7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</row>
    <row r="518" spans="1:16" ht="12.7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</row>
    <row r="519" spans="1:16" ht="12.7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</row>
    <row r="520" spans="1:16" ht="12.7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</row>
    <row r="521" spans="1:16" ht="12.7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</row>
    <row r="522" spans="1:16" ht="12.7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</row>
    <row r="523" spans="1:16" ht="12.7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</row>
    <row r="524" spans="1:16" ht="12.7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</row>
    <row r="525" spans="1:16" ht="12.7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</row>
    <row r="526" spans="1:16" ht="12.7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</row>
    <row r="527" spans="1:16" ht="12.7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</row>
    <row r="528" spans="1:16" ht="12.7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</row>
    <row r="529" spans="1:16" ht="12.7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</row>
    <row r="530" spans="1:16" ht="12.7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</row>
    <row r="531" spans="1:16" ht="12.7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</row>
    <row r="532" spans="1:16" ht="12.7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</row>
    <row r="533" spans="1:16" ht="12.7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</row>
    <row r="534" spans="1:16" ht="12.7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</row>
    <row r="535" spans="1:16" ht="12.7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</row>
    <row r="536" spans="1:16" ht="12.7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</row>
    <row r="537" spans="1:16" ht="12.7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</row>
    <row r="538" spans="1:16" ht="12.7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</row>
    <row r="539" spans="1:16" ht="12.7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</row>
    <row r="540" spans="1:16" ht="12.7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</row>
    <row r="541" spans="1:16" ht="12.7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</row>
    <row r="542" spans="1:16" ht="12.7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</row>
    <row r="543" spans="1:16" ht="12.7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</row>
    <row r="544" spans="1:16" ht="12.7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</row>
    <row r="545" spans="1:16" ht="12.7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</row>
    <row r="546" spans="1:16" ht="12.7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</row>
    <row r="547" spans="1:16" ht="12.7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</row>
    <row r="548" spans="1:16" ht="12.7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</row>
    <row r="549" spans="1:16" ht="12.7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</row>
    <row r="550" spans="1:16" ht="12.7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</row>
    <row r="551" spans="1:16" ht="12.7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</row>
    <row r="552" spans="1:16" ht="12.7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</row>
    <row r="553" spans="1:16" ht="12.7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</row>
    <row r="554" spans="1:16" ht="12.7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</row>
    <row r="555" spans="1:16" ht="12.7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</row>
    <row r="556" spans="1:16" ht="12.7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</row>
    <row r="557" spans="1:16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</row>
    <row r="558" spans="1:16" ht="12.7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</row>
    <row r="559" spans="1:16" ht="12.7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</row>
    <row r="560" spans="1:16" ht="12.7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</row>
    <row r="561" spans="1:16" ht="12.7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</row>
    <row r="562" spans="1:16" ht="12.7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</row>
    <row r="563" spans="1:16" ht="12.7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</row>
    <row r="564" spans="1:16" ht="12.7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</row>
    <row r="565" spans="1:16" ht="12.7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</row>
    <row r="566" spans="1:16" ht="12.7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</row>
    <row r="567" spans="1:16" ht="12.7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</row>
    <row r="568" spans="1:16" ht="12.7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</row>
    <row r="569" spans="1:16" ht="12.7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</row>
    <row r="570" spans="1:16" ht="12.7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</row>
    <row r="571" spans="1:16" ht="12.7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</row>
    <row r="572" spans="1:16" ht="12.7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</row>
    <row r="573" spans="1:16" ht="12.7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</row>
    <row r="574" spans="1:16" ht="12.7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</row>
    <row r="575" spans="1:16" ht="12.7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</row>
    <row r="576" spans="1:16" ht="12.7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</row>
    <row r="577" spans="1:16" ht="12.7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</row>
    <row r="578" spans="1:16" ht="12.7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</row>
    <row r="579" spans="1:16" ht="12.7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</row>
    <row r="580" spans="1:16" ht="12.7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</row>
    <row r="581" spans="1:16" ht="12.7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</row>
    <row r="582" spans="1:16" ht="12.7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</row>
    <row r="583" spans="1:16" ht="12.7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</row>
    <row r="584" spans="1:16" ht="12.7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</row>
    <row r="585" spans="1:16" ht="12.7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</row>
    <row r="586" spans="1:16" ht="12.7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</row>
    <row r="587" spans="1:16" ht="12.7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</row>
    <row r="588" spans="1:16" ht="12.7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</row>
    <row r="589" spans="1:16" ht="12.7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</row>
    <row r="590" spans="1:16" ht="12.7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</row>
    <row r="591" spans="1:16" ht="12.7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</row>
    <row r="592" spans="1:16" ht="12.7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</row>
    <row r="593" spans="1:16" ht="12.7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</row>
    <row r="594" spans="1:16" ht="12.7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</row>
    <row r="595" spans="1:16" ht="12.7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</row>
    <row r="596" spans="1:16" ht="12.7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</row>
    <row r="597" spans="1:16" ht="12.7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</row>
    <row r="598" spans="1:16" ht="12.7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</row>
    <row r="599" spans="1:16" ht="12.7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</row>
    <row r="600" spans="1:16" ht="12.7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</row>
    <row r="601" spans="1:16" ht="12.7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</row>
    <row r="602" spans="1:16" ht="12.7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</row>
    <row r="603" spans="1:16" ht="12.7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</row>
    <row r="604" spans="1:16" ht="12.7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</row>
    <row r="605" spans="1:16" ht="12.7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</row>
    <row r="606" spans="1:16" ht="12.7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</row>
    <row r="607" spans="1:16" ht="12.7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</row>
    <row r="608" spans="1:16" ht="12.7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</row>
    <row r="609" spans="1:16" ht="12.7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</row>
    <row r="610" spans="1:16" ht="12.7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</row>
    <row r="611" spans="1:16" ht="12.7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</row>
    <row r="612" spans="1:16" ht="12.7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</row>
    <row r="613" spans="1:16" ht="12.7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</row>
    <row r="614" spans="1:16" ht="12.7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</row>
    <row r="615" spans="1:16" ht="12.7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</row>
    <row r="616" spans="1:16" ht="12.7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</row>
    <row r="617" spans="1:16" ht="12.7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</row>
    <row r="618" spans="1:16" ht="12.7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</row>
    <row r="619" spans="1:16" ht="12.7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</row>
    <row r="620" spans="1:16" ht="12.7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</row>
    <row r="621" spans="1:16" ht="12.7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</row>
    <row r="622" spans="1:16" ht="12.7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</row>
    <row r="623" spans="1:16" ht="12.7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</row>
    <row r="624" spans="1:16" ht="12.7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</row>
    <row r="625" spans="1:16" ht="12.7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</row>
    <row r="626" spans="1:16" ht="12.7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</row>
    <row r="627" spans="1:16" ht="12.7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</row>
    <row r="628" spans="1:16" ht="12.7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</row>
    <row r="629" spans="1:16" ht="12.7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</row>
    <row r="630" spans="1:16" ht="12.7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</row>
    <row r="631" spans="1:16" ht="12.7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</row>
    <row r="632" spans="1:16" ht="12.7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</row>
    <row r="633" spans="1:16" ht="12.7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</row>
    <row r="634" spans="1:16" ht="12.7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</row>
    <row r="635" spans="1:16" ht="12.7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</row>
    <row r="636" spans="1:16" ht="12.7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</row>
    <row r="637" spans="1:16" ht="12.7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</row>
    <row r="638" spans="1:16" ht="12.7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</row>
    <row r="639" spans="1:16" ht="12.7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</row>
    <row r="640" spans="1:16" ht="12.7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</row>
    <row r="641" spans="1:16" ht="12.7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</row>
    <row r="642" spans="1:16" ht="12.7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</row>
    <row r="643" spans="1:16" ht="12.7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</row>
    <row r="644" spans="1:16" ht="12.7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</row>
    <row r="645" spans="1:16" ht="12.7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</row>
    <row r="646" spans="1:16" ht="12.7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</row>
    <row r="647" spans="1:16" ht="12.7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</row>
    <row r="648" spans="1:16" ht="12.7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</row>
    <row r="649" spans="1:16" ht="12.7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</row>
    <row r="650" spans="1:16" ht="12.7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</row>
    <row r="651" spans="1:16" ht="12.7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</row>
    <row r="652" spans="1:16" ht="12.7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</row>
    <row r="653" spans="1:16" ht="12.7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</row>
    <row r="654" spans="1:16" ht="12.7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</row>
    <row r="655" spans="1:16" ht="12.7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</row>
    <row r="656" spans="1:16" ht="12.7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</row>
    <row r="657" spans="1:16" ht="12.7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</row>
    <row r="658" spans="1:16" ht="12.7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</row>
    <row r="659" spans="1:16" ht="12.7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</row>
    <row r="660" spans="1:16" ht="12.7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</row>
    <row r="661" spans="1:16" ht="12.7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</row>
    <row r="662" spans="1:16" ht="12.7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</row>
    <row r="663" spans="1:16" ht="12.7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</row>
    <row r="664" spans="1:16" ht="12.7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</row>
    <row r="665" spans="1:16" ht="12.7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</row>
    <row r="666" spans="1:16" ht="12.7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</row>
    <row r="667" spans="1:16" ht="12.7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</row>
    <row r="668" spans="1:16" ht="12.7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</row>
    <row r="669" spans="1:16" ht="12.7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</row>
    <row r="670" spans="1:16" ht="12.7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</row>
    <row r="671" spans="1:16" ht="12.7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</row>
    <row r="672" spans="1:16" ht="12.7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</row>
    <row r="673" spans="1:16" ht="12.7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</row>
    <row r="674" spans="1:16" ht="12.7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</row>
    <row r="675" spans="1:16" ht="12.7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</row>
    <row r="676" spans="1:16" ht="12.7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</row>
    <row r="677" spans="1:16" ht="12.7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</row>
    <row r="678" spans="1:16" ht="12.7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</row>
    <row r="679" spans="1:16" ht="12.7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</row>
    <row r="680" spans="1:16" ht="12.7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</row>
    <row r="681" spans="1:16" ht="12.7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</row>
    <row r="682" spans="1:16" ht="12.7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</row>
    <row r="683" spans="1:16" ht="12.7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</row>
    <row r="684" spans="1:16" ht="12.7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</row>
    <row r="685" spans="1:16" ht="12.7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</row>
    <row r="686" spans="1:16" ht="12.7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</row>
    <row r="687" spans="1:16" ht="12.7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</row>
    <row r="688" spans="1:16" ht="12.7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</row>
    <row r="689" spans="1:16" ht="12.7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</row>
    <row r="690" spans="1:16" ht="12.7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</row>
    <row r="691" spans="1:16" ht="12.7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</row>
    <row r="692" spans="1:16" ht="12.7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</row>
    <row r="693" spans="1:16" ht="12.7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</row>
    <row r="694" spans="1:16" ht="12.7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</row>
    <row r="695" spans="1:16" ht="12.7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</row>
    <row r="696" spans="1:16" ht="12.7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</row>
    <row r="697" spans="1:16" ht="12.7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</row>
    <row r="698" spans="1:16" ht="12.7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</row>
    <row r="699" spans="1:16" ht="12.7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</row>
    <row r="700" spans="1:16" ht="12.7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</row>
    <row r="701" spans="1:16" ht="12.7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</row>
    <row r="702" spans="1:16" ht="12.7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</row>
    <row r="703" spans="1:16" ht="12.7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</row>
    <row r="704" spans="1:16" ht="12.7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</row>
    <row r="705" spans="1:16" ht="12.7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</row>
    <row r="706" spans="1:16" ht="12.7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</row>
    <row r="707" spans="1:16" ht="12.7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</row>
    <row r="708" spans="1:16" ht="12.7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</row>
    <row r="709" spans="1:16" ht="12.7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</row>
    <row r="710" spans="1:16" ht="12.7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</row>
    <row r="711" spans="1:16" ht="12.7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</row>
    <row r="712" spans="1:16" ht="12.7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</row>
    <row r="713" spans="1:16" ht="12.7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</row>
    <row r="714" spans="1:16" ht="12.7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</row>
    <row r="715" spans="1:16" ht="12.7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</row>
    <row r="716" spans="1:16" ht="12.7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</row>
    <row r="717" spans="1:16" ht="12.7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</row>
    <row r="718" spans="1:16" ht="12.7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</row>
    <row r="719" spans="1:16" ht="12.7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</row>
    <row r="720" spans="1:16" ht="12.7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</row>
    <row r="721" spans="1:16" ht="12.7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</row>
    <row r="722" spans="1:16" ht="12.7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</row>
    <row r="723" spans="1:16" ht="12.7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</row>
    <row r="724" spans="1:16" ht="12.7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</row>
    <row r="725" spans="1:16" ht="12.7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</row>
    <row r="726" spans="1:16" ht="12.7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</row>
    <row r="727" spans="1:16" ht="12.7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</row>
    <row r="728" spans="1:16" ht="12.7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</row>
    <row r="729" spans="1:16" ht="12.7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</row>
    <row r="730" spans="1:16" ht="12.7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</row>
    <row r="731" spans="1:16" ht="12.7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</row>
    <row r="732" spans="1:16" ht="12.7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</row>
    <row r="733" spans="1:16" ht="12.7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</row>
    <row r="734" spans="1:16" ht="12.7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</row>
    <row r="735" spans="1:16" ht="12.7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</row>
    <row r="736" spans="1:16" ht="12.7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</row>
    <row r="737" spans="1:16" ht="12.7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</row>
    <row r="738" spans="1:16" ht="12.7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</row>
    <row r="739" spans="1:16" ht="12.7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</row>
    <row r="740" spans="1:16" ht="12.7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</row>
    <row r="741" spans="1:16" ht="12.7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</row>
    <row r="742" spans="1:16" ht="12.7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</row>
    <row r="743" spans="1:16" ht="12.7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</row>
    <row r="744" spans="1:16" ht="12.7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</row>
    <row r="745" spans="1:16" ht="12.7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</row>
    <row r="746" spans="1:16" ht="12.7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</row>
    <row r="747" spans="1:16" ht="12.7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</row>
    <row r="748" spans="1:16" ht="12.7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</row>
    <row r="749" spans="1:16" ht="12.7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</row>
    <row r="750" spans="1:16" ht="12.7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</row>
    <row r="751" spans="1:16" ht="12.7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</row>
    <row r="752" spans="1:16" ht="12.7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</row>
    <row r="753" spans="1:16" ht="12.7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</row>
    <row r="754" spans="1:16" ht="12.7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</row>
    <row r="755" spans="1:16" ht="12.7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</row>
    <row r="756" spans="1:16" ht="12.7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</row>
    <row r="757" spans="1:16" ht="12.7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</row>
    <row r="758" spans="1:16" ht="12.7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</row>
    <row r="759" spans="1:16" ht="12.7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</row>
    <row r="760" spans="1:16" ht="12.7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</row>
    <row r="761" spans="1:16" ht="12.7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</row>
    <row r="762" spans="1:16" ht="12.7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</row>
    <row r="763" spans="1:16" ht="12.7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</row>
    <row r="764" spans="1:16" ht="12.7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</row>
    <row r="765" spans="1:16" ht="12.7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</row>
    <row r="766" spans="1:16" ht="12.7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</row>
    <row r="767" spans="1:16" ht="12.7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</row>
    <row r="768" spans="1:16" ht="12.7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</row>
    <row r="769" spans="1:16" ht="12.7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</row>
    <row r="770" spans="1:16" ht="12.7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</row>
    <row r="771" spans="1:16" ht="12.7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</row>
    <row r="772" spans="1:16" ht="12.7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</row>
    <row r="773" spans="1:16" ht="12.7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</row>
    <row r="774" spans="1:16" ht="12.7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</row>
    <row r="775" spans="1:16" ht="12.7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</row>
    <row r="776" spans="1:16" ht="12.7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</row>
    <row r="777" spans="1:16" ht="12.7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</row>
    <row r="778" spans="1:16" ht="12.7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</row>
    <row r="779" spans="1:16" ht="12.7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</row>
    <row r="780" spans="1:16" ht="12.7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</row>
    <row r="781" spans="1:16" ht="12.7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</row>
    <row r="782" spans="1:16" ht="12.7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</row>
    <row r="783" spans="1:16" ht="12.7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</row>
    <row r="784" spans="1:16" ht="12.7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</row>
    <row r="785" spans="1:16" ht="12.7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</row>
    <row r="786" spans="1:16" ht="12.7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</row>
    <row r="787" spans="1:16" ht="12.7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</row>
    <row r="788" spans="1:16" ht="12.75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</row>
    <row r="789" spans="1:16" ht="12.75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</row>
    <row r="790" spans="1:16" ht="12.75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</row>
    <row r="791" spans="1:16" ht="12.7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</row>
    <row r="792" spans="1:16" ht="12.7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</row>
    <row r="793" spans="1:16" ht="12.75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</row>
    <row r="794" spans="1:16" ht="12.75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</row>
    <row r="795" spans="1:16" ht="12.75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</row>
    <row r="796" spans="1:16" ht="12.75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</row>
    <row r="797" spans="1:16" ht="12.75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</row>
    <row r="798" spans="1:16" ht="12.75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</row>
    <row r="799" spans="1:16" ht="12.75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</row>
    <row r="800" spans="1:16" ht="12.75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</row>
    <row r="801" spans="1:16" ht="12.75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</row>
    <row r="802" spans="1:16" ht="12.75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</row>
    <row r="803" spans="1:16" ht="12.7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</row>
    <row r="804" spans="1:16" ht="12.75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</row>
    <row r="805" spans="1:16" ht="12.75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</row>
    <row r="806" spans="1:16" ht="12.75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</row>
    <row r="807" spans="1:16" ht="12.75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</row>
    <row r="808" spans="1:16" ht="12.7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</row>
    <row r="809" spans="1:16" ht="12.75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</row>
    <row r="810" spans="1:16" ht="12.75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</row>
    <row r="811" spans="1:16" ht="12.75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</row>
    <row r="812" spans="1:16" ht="12.75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</row>
    <row r="813" spans="1:16" ht="12.7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</row>
    <row r="814" spans="1:16" ht="12.75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</row>
    <row r="815" spans="1:16" ht="12.75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</row>
    <row r="816" spans="1:16" ht="12.75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</row>
    <row r="817" spans="1:16" ht="12.75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</row>
    <row r="818" spans="1:16" ht="12.75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</row>
    <row r="819" spans="1:16" ht="12.75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</row>
    <row r="820" spans="1:16" ht="12.75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</row>
    <row r="821" spans="1:16" ht="12.75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</row>
    <row r="822" spans="1:16" ht="12.75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</row>
    <row r="823" spans="1:16" ht="12.75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</row>
    <row r="824" spans="1:16" ht="12.7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</row>
    <row r="825" spans="1:16" ht="12.75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</row>
    <row r="826" spans="1:16" ht="12.75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</row>
    <row r="827" spans="1:16" ht="12.75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</row>
    <row r="828" spans="1:16" ht="12.75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</row>
    <row r="829" spans="1:16" ht="12.7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</row>
    <row r="830" spans="1:16" ht="12.75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</row>
    <row r="831" spans="1:16" ht="12.75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</row>
    <row r="832" spans="1:16" ht="12.75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</row>
    <row r="833" spans="1:16" ht="12.75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</row>
    <row r="834" spans="1:16" ht="12.7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</row>
    <row r="835" spans="1:16" ht="12.75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</row>
    <row r="836" spans="1:16" ht="12.75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</row>
    <row r="837" spans="1:16" ht="12.75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</row>
    <row r="838" spans="1:16" ht="12.75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</row>
    <row r="839" spans="1:16" ht="12.75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</row>
    <row r="840" spans="1:16" ht="12.75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</row>
    <row r="841" spans="1:16" ht="12.75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</row>
    <row r="842" spans="1:16" ht="12.75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</row>
    <row r="843" spans="1:16" ht="12.75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</row>
    <row r="844" spans="1:16" ht="12.75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</row>
    <row r="845" spans="1:16" ht="12.7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</row>
    <row r="846" spans="1:16" ht="12.75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</row>
    <row r="847" spans="1:16" ht="12.75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</row>
    <row r="848" spans="1:16" ht="12.75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</row>
    <row r="849" spans="1:16" ht="12.75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</row>
    <row r="850" spans="1:16" ht="12.7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</row>
    <row r="851" spans="1:16" ht="12.75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</row>
    <row r="852" spans="1:16" ht="12.75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</row>
    <row r="853" spans="1:16" ht="12.75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</row>
    <row r="854" spans="1:16" ht="12.75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</row>
    <row r="855" spans="1:16" ht="12.7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</row>
    <row r="856" spans="1:16" ht="12.75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</row>
    <row r="857" spans="1:16" ht="12.75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</row>
    <row r="858" spans="1:16" ht="12.75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</row>
    <row r="859" spans="1:16" ht="12.75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</row>
    <row r="860" spans="1:16" ht="12.75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</row>
    <row r="861" spans="1:16" ht="12.75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</row>
    <row r="862" spans="1:16" ht="12.75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</row>
    <row r="863" spans="1:16" ht="12.75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</row>
    <row r="864" spans="1:16" ht="12.75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</row>
    <row r="865" spans="1:16" ht="12.75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</row>
    <row r="866" spans="1:16" ht="12.7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</row>
    <row r="867" spans="1:16" ht="12.75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</row>
    <row r="868" spans="1:16" ht="12.75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</row>
    <row r="869" spans="1:16" ht="12.75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</row>
    <row r="870" spans="1:16" ht="12.75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</row>
    <row r="871" spans="1:16" ht="12.7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</row>
    <row r="872" spans="1:16" ht="12.75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</row>
    <row r="873" spans="1:16" ht="12.75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</row>
    <row r="874" spans="1:16" ht="12.75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</row>
    <row r="875" spans="1:16" ht="12.75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</row>
    <row r="876" spans="1:16" ht="12.7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</row>
    <row r="877" spans="1:16" ht="12.75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</row>
    <row r="878" spans="1:16" ht="12.75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</row>
    <row r="879" spans="1:16" ht="12.75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</row>
    <row r="880" spans="1:16" ht="12.75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</row>
    <row r="881" spans="1:16" ht="12.75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</row>
    <row r="882" spans="1:16" ht="12.75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</row>
    <row r="883" spans="1:16" ht="12.75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</row>
    <row r="884" spans="1:16" ht="12.7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</row>
    <row r="885" spans="1:16" ht="12.7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</row>
    <row r="886" spans="1:16" ht="12.75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</row>
    <row r="887" spans="1:16" ht="12.7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</row>
    <row r="888" spans="1:16" ht="12.75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</row>
    <row r="889" spans="1:16" ht="12.75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</row>
    <row r="890" spans="1:16" ht="12.75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</row>
    <row r="891" spans="1:16" ht="12.75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</row>
    <row r="892" spans="1:16" ht="12.7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</row>
    <row r="893" spans="1:16" ht="12.75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</row>
    <row r="894" spans="1:16" ht="12.75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</row>
    <row r="895" spans="1:16" ht="12.75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</row>
    <row r="896" spans="1:16" ht="12.75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</row>
    <row r="897" spans="1:16" ht="12.7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</row>
    <row r="898" spans="1:16" ht="12.75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</row>
    <row r="899" spans="1:16" ht="12.75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</row>
    <row r="900" spans="1:16" ht="12.75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</row>
    <row r="901" spans="1:16" ht="12.75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</row>
    <row r="902" spans="1:16" ht="12.75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</row>
    <row r="903" spans="1:16" ht="12.75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</row>
    <row r="904" spans="1:16" ht="12.75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</row>
    <row r="905" spans="1:16" ht="12.75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</row>
    <row r="906" spans="1:16" ht="12.75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</row>
    <row r="907" spans="1:16" ht="12.75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</row>
    <row r="908" spans="1:16" ht="12.7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</row>
    <row r="909" spans="1:16" ht="12.75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</row>
    <row r="910" spans="1:16" ht="12.75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</row>
    <row r="911" spans="1:16" ht="12.75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</row>
    <row r="912" spans="1:16" ht="12.75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</row>
    <row r="913" spans="1:16" ht="12.7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</row>
    <row r="914" spans="1:16" ht="12.75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</row>
    <row r="915" spans="1:16" ht="12.75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</row>
    <row r="916" spans="1:16" ht="12.75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</row>
    <row r="917" spans="1:16" ht="12.75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</row>
    <row r="918" spans="1:16" ht="12.7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</row>
    <row r="919" spans="1:16" ht="12.75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</row>
    <row r="920" spans="1:16" ht="12.75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</row>
    <row r="921" spans="1:16" ht="12.75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</row>
    <row r="922" spans="1:16" ht="12.75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</row>
    <row r="923" spans="1:16" ht="12.75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</row>
    <row r="924" spans="1:16" ht="12.75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</row>
    <row r="925" spans="1:16" ht="12.75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</row>
    <row r="926" spans="1:16" ht="12.75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</row>
    <row r="927" spans="1:16" ht="12.75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</row>
    <row r="928" spans="1:16" ht="12.75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</row>
    <row r="929" spans="1:16" ht="12.75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</row>
    <row r="930" spans="1:16" ht="12.75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</row>
    <row r="931" spans="1:16" ht="12.75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</row>
    <row r="932" spans="1:16" ht="12.75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</row>
    <row r="933" spans="1:16" ht="12.7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</row>
    <row r="934" spans="1:16" ht="12.75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</row>
    <row r="935" spans="1:16" ht="12.75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</row>
    <row r="936" spans="1:16" ht="12.75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</row>
    <row r="937" spans="1:16" ht="12.75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</row>
    <row r="938" spans="1:16" ht="12.7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</row>
    <row r="939" spans="1:16" ht="12.75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</row>
    <row r="940" spans="1:16" ht="12.75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</row>
    <row r="941" spans="1:16" ht="12.75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</row>
    <row r="942" spans="1:16" ht="12.75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</row>
    <row r="943" spans="1:16" ht="12.7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</row>
    <row r="944" spans="1:16" ht="12.75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</row>
    <row r="945" spans="1:16" ht="12.75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</row>
    <row r="946" spans="1:16" ht="12.75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</row>
    <row r="947" spans="1:16" ht="12.75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</row>
    <row r="948" spans="1:16" ht="12.75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</row>
    <row r="949" spans="1:16" ht="12.75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</row>
    <row r="950" spans="1:16" ht="12.75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</row>
    <row r="951" spans="1:16" ht="12.75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</row>
    <row r="952" spans="1:16" ht="12.75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</row>
    <row r="953" spans="1:16" ht="12.75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</row>
    <row r="954" spans="1:16" ht="12.7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</row>
    <row r="955" spans="1:16" ht="12.75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</row>
    <row r="956" spans="1:16" ht="12.75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</row>
    <row r="957" spans="1:16" ht="12.75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</row>
    <row r="958" spans="1:16" ht="12.75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</row>
    <row r="959" spans="1:16" ht="12.7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</row>
    <row r="960" spans="1:16" ht="12.75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</row>
    <row r="961" spans="1:16" ht="12.75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</row>
    <row r="962" spans="1:16" ht="12.75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</row>
    <row r="963" spans="1:16" ht="12.75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</row>
    <row r="964" spans="1:16" ht="12.7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</row>
    <row r="965" spans="1:16" ht="12.75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</row>
    <row r="966" spans="1:16" ht="12.75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</row>
    <row r="967" spans="1:16" ht="12.75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</row>
    <row r="968" spans="1:16" ht="12.75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</row>
    <row r="969" spans="1:16" ht="12.75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</row>
    <row r="970" spans="1:16" ht="12.75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</row>
    <row r="971" spans="1:16" ht="12.75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</row>
    <row r="972" spans="1:16" ht="12.75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</row>
    <row r="973" spans="1:16" ht="12.75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</row>
    <row r="974" spans="1:16" ht="12.7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</row>
    <row r="975" spans="1:16" ht="12.7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</row>
    <row r="976" spans="1:16" ht="12.75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</row>
    <row r="977" spans="1:16" ht="12.75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</row>
    <row r="978" spans="1:16" ht="12.75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</row>
    <row r="979" spans="1:16" ht="12.75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</row>
    <row r="980" spans="1:16" ht="12.7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</row>
    <row r="981" spans="1:16" ht="12.75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</row>
    <row r="982" spans="1:16" ht="12.75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</row>
    <row r="983" spans="1:16" ht="12.75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</row>
    <row r="984" spans="1:16" ht="12.75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</row>
    <row r="985" spans="1:16" ht="12.7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</row>
    <row r="986" spans="1:16" ht="12.75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</row>
    <row r="987" spans="1:16" ht="12.75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</row>
    <row r="988" spans="1:16" ht="12.75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</row>
    <row r="989" spans="1:16" ht="12.75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</row>
    <row r="990" spans="1:16" ht="12.75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</row>
    <row r="991" spans="1:16" ht="12.75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</row>
    <row r="992" spans="1:16" ht="12.75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</row>
    <row r="993" spans="1:16" ht="12.75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</row>
    <row r="994" spans="1:16" ht="12.75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</row>
    <row r="995" spans="1:16" ht="12.75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</row>
    <row r="996" spans="1:16" ht="12.7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</row>
    <row r="997" spans="1:16" ht="12.75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</row>
    <row r="998" spans="1:16" ht="12.75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</row>
    <row r="999" spans="1:16" ht="12.75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</row>
    <row r="1000" spans="1:16" ht="12.75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</row>
    <row r="1001" spans="1:16" ht="12.7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</row>
    <row r="1002" spans="1:16" ht="12.75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</row>
    <row r="1003" spans="1:16" ht="12.75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</row>
    <row r="1004" spans="1:16" ht="12.75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</row>
    <row r="1005" spans="1:16" ht="12.75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</row>
    <row r="1006" spans="1:16" ht="12.7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</row>
    <row r="1007" spans="1:16" ht="12.75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</row>
    <row r="1008" spans="1:16" ht="12.75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</row>
    <row r="1009" spans="1:16" ht="12.75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</row>
    <row r="1010" spans="1:16" ht="12.75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</row>
    <row r="1011" spans="1:16" ht="12.75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</row>
    <row r="1012" spans="1:16" ht="12.75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</row>
    <row r="1013" spans="1:16" ht="12.75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</row>
    <row r="1014" spans="1:16" ht="12.75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</row>
    <row r="1015" spans="1:16" ht="12.75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</row>
    <row r="1016" spans="1:16" ht="12.75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</row>
    <row r="1017" spans="1:16" ht="12.7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</row>
    <row r="1018" spans="1:16" ht="12.75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</row>
    <row r="1019" spans="1:16" ht="12.75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</row>
    <row r="1020" spans="1:16" ht="12.75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</row>
    <row r="1021" spans="1:16" ht="12.75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</row>
    <row r="1022" spans="1:16" ht="12.7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</row>
    <row r="1023" spans="1:16" ht="12.75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</row>
    <row r="1024" spans="1:16" ht="12.75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</row>
    <row r="1025" spans="1:16" ht="12.75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</row>
    <row r="1026" spans="1:16" ht="12.7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</row>
    <row r="1027" spans="1:16" ht="12.7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</row>
    <row r="1028" spans="1:16" ht="12.75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</row>
    <row r="1029" spans="1:16" ht="12.75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</row>
    <row r="1030" spans="1:16" ht="12.75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</row>
    <row r="1031" spans="1:16" ht="12.75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</row>
    <row r="1032" spans="1:16" ht="12.75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</row>
    <row r="1033" spans="1:16" ht="12.75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</row>
    <row r="1034" spans="1:16" ht="12.75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</row>
    <row r="1035" spans="1:16" ht="12.75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</row>
    <row r="1036" spans="1:16" ht="12.75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</row>
    <row r="1037" spans="1:16" ht="12.75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</row>
    <row r="1038" spans="1:16" ht="12.7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</row>
    <row r="1039" spans="1:16" ht="12.75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</row>
    <row r="1040" spans="1:16" ht="12.75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</row>
    <row r="1041" spans="1:16" ht="12.75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</row>
    <row r="1042" spans="1:16" ht="12.75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</row>
    <row r="1043" spans="1:16" ht="12.7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</row>
    <row r="1044" spans="1:16" ht="12.75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</row>
    <row r="1045" spans="1:16" ht="12.75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</row>
    <row r="1046" spans="1:16" ht="12.75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</row>
    <row r="1047" spans="1:16" ht="12.75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</row>
    <row r="1048" spans="1:16" ht="12.7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</row>
    <row r="1049" spans="1:16" ht="12.75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</row>
    <row r="1050" spans="1:16" ht="12.75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</row>
    <row r="1051" spans="1:16" ht="12.75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</row>
    <row r="1052" spans="1:16" ht="12.75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</row>
    <row r="1053" spans="1:16" ht="12.75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</row>
    <row r="1054" spans="1:16" ht="12.75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</row>
    <row r="1055" spans="1:16" ht="12.75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</row>
    <row r="1056" spans="1:16" ht="12.75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</row>
    <row r="1057" spans="1:16" ht="12.75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</row>
    <row r="1058" spans="1:16" ht="12.75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</row>
    <row r="1059" spans="1:16" ht="12.7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</row>
    <row r="1060" spans="1:16" ht="12.75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</row>
    <row r="1061" spans="1:16" ht="12.75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</row>
    <row r="1062" spans="1:16" ht="12.7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</row>
    <row r="1063" spans="1:16" ht="12.75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</row>
    <row r="1064" spans="1:16" ht="12.7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</row>
    <row r="1065" spans="1:16" ht="12.75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</row>
    <row r="1066" spans="1:16" ht="12.75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</row>
    <row r="1067" spans="1:16" ht="12.75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</row>
    <row r="1068" spans="1:16" ht="12.75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</row>
    <row r="1069" spans="1:16" ht="12.7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</row>
    <row r="1070" spans="1:16" ht="12.7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</row>
    <row r="1071" spans="1:16" ht="12.75">
      <c r="A1071" s="107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</row>
    <row r="1072" spans="1:16" ht="12.75">
      <c r="A1072" s="107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</row>
    <row r="1073" spans="1:16" ht="12.75">
      <c r="A1073" s="107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</row>
    <row r="1074" spans="1:16" ht="12.75">
      <c r="A1074" s="107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</row>
    <row r="1075" spans="1:16" ht="12.75">
      <c r="A1075" s="107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</row>
    <row r="1076" spans="1:16" ht="12.75">
      <c r="A1076" s="107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</row>
    <row r="1077" spans="1:16" ht="12.75">
      <c r="A1077" s="10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</row>
    <row r="1078" spans="1:16" ht="12.75">
      <c r="A1078" s="107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</row>
    <row r="1079" spans="1:16" ht="12.75">
      <c r="A1079" s="107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</row>
    <row r="1080" spans="1:16" ht="12.75">
      <c r="A1080" s="107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</row>
    <row r="1081" spans="1:16" ht="12.75">
      <c r="A1081" s="107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</row>
    <row r="1082" spans="1:16" ht="12.75">
      <c r="A1082" s="107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</row>
    <row r="1083" spans="1:16" ht="12.75">
      <c r="A1083" s="107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</row>
    <row r="1084" spans="1:16" ht="12.75">
      <c r="A1084" s="107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</row>
    <row r="1085" spans="1:16" ht="12.75">
      <c r="A1085" s="107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</row>
    <row r="1086" spans="1:16" ht="12.75">
      <c r="A1086" s="107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</row>
    <row r="1087" spans="1:16" ht="12.75">
      <c r="A1087" s="10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</row>
    <row r="1088" spans="1:16" ht="12.75">
      <c r="A1088" s="107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</row>
    <row r="1089" spans="1:16" ht="12.75">
      <c r="A1089" s="107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</row>
    <row r="1090" spans="1:16" ht="12.75">
      <c r="A1090" s="107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</row>
    <row r="1091" spans="1:16" ht="12.75">
      <c r="A1091" s="107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</row>
    <row r="1092" spans="1:16" ht="12.75">
      <c r="A1092" s="107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</row>
    <row r="1093" spans="1:16" ht="12.75">
      <c r="A1093" s="107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</row>
    <row r="1094" spans="1:16" ht="12.75">
      <c r="A1094" s="107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</row>
    <row r="1095" spans="1:16" ht="12.75">
      <c r="A1095" s="107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</row>
    <row r="1096" spans="1:16" ht="12.75">
      <c r="A1096" s="107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</row>
    <row r="1097" spans="1:16" ht="12.75">
      <c r="A1097" s="10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</row>
    <row r="1098" spans="1:16" ht="12.75">
      <c r="A1098" s="107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</row>
    <row r="1099" spans="1:16" ht="12.75">
      <c r="A1099" s="107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</row>
    <row r="1100" spans="1:16" ht="12.75">
      <c r="A1100" s="107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</row>
    <row r="1101" spans="1:16" ht="12.75">
      <c r="A1101" s="107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</row>
    <row r="1102" spans="1:16" ht="12.75">
      <c r="A1102" s="107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</row>
    <row r="1103" spans="1:16" ht="12.75">
      <c r="A1103" s="107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</row>
    <row r="1104" spans="1:16" ht="12.75">
      <c r="A1104" s="107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</row>
    <row r="1105" spans="1:16" ht="12.75">
      <c r="A1105" s="107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</row>
    <row r="1106" spans="1:16" ht="12.75">
      <c r="A1106" s="107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</row>
    <row r="1107" spans="1:16" ht="12.75">
      <c r="A1107" s="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</row>
    <row r="1108" spans="1:16" ht="12.75">
      <c r="A1108" s="107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</row>
    <row r="1109" spans="1:16" ht="12.75">
      <c r="A1109" s="107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</row>
    <row r="1110" spans="1:16" ht="12.75">
      <c r="A1110" s="107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</row>
    <row r="1111" spans="1:16" ht="12.75">
      <c r="A1111" s="107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</row>
    <row r="1112" spans="1:16" ht="12.75">
      <c r="A1112" s="107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</row>
    <row r="1113" spans="1:16" ht="12.75">
      <c r="A1113" s="107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</row>
    <row r="1114" spans="1:16" ht="12.75">
      <c r="A1114" s="107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</row>
    <row r="1115" spans="1:16" ht="12.75">
      <c r="A1115" s="107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</row>
    <row r="1116" spans="1:16" ht="12.75">
      <c r="A1116" s="107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</row>
    <row r="1117" spans="1:16" ht="12.75">
      <c r="A1117" s="10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</row>
    <row r="1118" spans="1:16" ht="12.75">
      <c r="A1118" s="107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</row>
    <row r="1119" spans="1:16" ht="12.75">
      <c r="A1119" s="107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</row>
    <row r="1120" spans="1:16" ht="12.75">
      <c r="A1120" s="107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</row>
    <row r="1121" spans="1:16" ht="12.75">
      <c r="A1121" s="107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</row>
    <row r="1122" spans="1:16" ht="12.75">
      <c r="A1122" s="107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</row>
    <row r="1123" spans="1:16" ht="12.75">
      <c r="A1123" s="107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</row>
    <row r="1124" spans="1:16" ht="12.75">
      <c r="A1124" s="107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</row>
    <row r="1125" spans="1:16" ht="12.75">
      <c r="A1125" s="107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</row>
    <row r="1126" spans="1:16" ht="12.75">
      <c r="A1126" s="107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</row>
    <row r="1127" spans="1:16" ht="12.75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</row>
    <row r="1128" spans="1:16" ht="12.75">
      <c r="A1128" s="107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</row>
    <row r="1129" spans="1:16" ht="12.75">
      <c r="A1129" s="107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</row>
    <row r="1130" spans="1:16" ht="12.75">
      <c r="A1130" s="107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</row>
    <row r="1131" spans="1:16" ht="12.75">
      <c r="A1131" s="107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</row>
    <row r="1132" spans="1:16" ht="12.75">
      <c r="A1132" s="107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</row>
    <row r="1133" spans="1:16" ht="12.75">
      <c r="A1133" s="107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</row>
    <row r="1134" spans="1:16" ht="12.75">
      <c r="A1134" s="107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</row>
    <row r="1135" spans="1:16" ht="12.75">
      <c r="A1135" s="107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</row>
    <row r="1136" spans="1:16" ht="12.75">
      <c r="A1136" s="107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</row>
    <row r="1137" spans="1:16" ht="12.75">
      <c r="A1137" s="10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</row>
    <row r="1138" spans="1:16" ht="12.75">
      <c r="A1138" s="107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</row>
    <row r="1139" spans="1:16" ht="12.75">
      <c r="A1139" s="107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</row>
    <row r="1140" spans="1:16" ht="12.75">
      <c r="A1140" s="107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</row>
    <row r="1141" spans="1:16" ht="12.75">
      <c r="A1141" s="107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</row>
    <row r="1142" spans="1:16" ht="12.75">
      <c r="A1142" s="107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</row>
    <row r="1143" spans="1:16" ht="12.75">
      <c r="A1143" s="107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</row>
    <row r="1144" spans="1:16" ht="12.75">
      <c r="A1144" s="107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</row>
    <row r="1145" spans="1:16" ht="12.75">
      <c r="A1145" s="107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</row>
    <row r="1146" spans="1:16" ht="12.75">
      <c r="A1146" s="107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</row>
    <row r="1147" spans="1:16" ht="12.75">
      <c r="A1147" s="10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</row>
    <row r="1148" spans="1:16" ht="12.75">
      <c r="A1148" s="107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</row>
    <row r="1149" spans="1:16" ht="12.75">
      <c r="A1149" s="107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</row>
    <row r="1150" spans="1:16" ht="12.75">
      <c r="A1150" s="107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</row>
    <row r="1151" spans="1:16" ht="12.75">
      <c r="A1151" s="107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</row>
    <row r="1152" spans="1:16" ht="12.75">
      <c r="A1152" s="107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</row>
    <row r="1153" spans="1:16" ht="12.75">
      <c r="A1153" s="107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</row>
    <row r="1154" spans="1:16" ht="12.75">
      <c r="A1154" s="107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</row>
    <row r="1155" spans="1:16" ht="12.75">
      <c r="A1155" s="107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</row>
    <row r="1156" spans="1:16" ht="12.75">
      <c r="A1156" s="107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</row>
    <row r="1157" spans="1:16" ht="12.75">
      <c r="A1157" s="10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</row>
    <row r="1158" spans="1:16" ht="12.75">
      <c r="A1158" s="107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</row>
    <row r="1159" spans="1:16" ht="12.75">
      <c r="A1159" s="107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</row>
    <row r="1160" spans="1:16" ht="12.75">
      <c r="A1160" s="107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</row>
    <row r="1161" spans="1:16" ht="12.75">
      <c r="A1161" s="107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</row>
    <row r="1162" spans="1:16" ht="12.75">
      <c r="A1162" s="107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</row>
    <row r="1163" spans="1:16" ht="12.75">
      <c r="A1163" s="107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</row>
    <row r="1164" spans="1:16" ht="12.75">
      <c r="A1164" s="107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</row>
    <row r="1165" spans="1:16" ht="12.75">
      <c r="A1165" s="107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</row>
    <row r="1166" spans="1:16" ht="12.75">
      <c r="A1166" s="107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</row>
    <row r="1167" spans="1:16" ht="12.75">
      <c r="A1167" s="10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</row>
    <row r="1168" spans="1:16" ht="12.75">
      <c r="A1168" s="107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</row>
    <row r="1169" spans="1:16" ht="12.75">
      <c r="A1169" s="107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</row>
    <row r="1170" spans="1:16" ht="12.75">
      <c r="A1170" s="107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</row>
    <row r="1171" spans="1:16" ht="12.75">
      <c r="A1171" s="107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</row>
    <row r="1172" spans="1:16" ht="12.75">
      <c r="A1172" s="107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</row>
    <row r="1173" spans="1:16" ht="12.75">
      <c r="A1173" s="107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</row>
    <row r="1174" spans="1:16" ht="12.75">
      <c r="A1174" s="107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</row>
    <row r="1175" spans="1:16" ht="12.75">
      <c r="A1175" s="107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</row>
    <row r="1176" spans="1:16" ht="12.75">
      <c r="A1176" s="107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</row>
    <row r="1177" spans="1:16" ht="12.75">
      <c r="A1177" s="10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</row>
    <row r="1178" spans="1:16" ht="12.75">
      <c r="A1178" s="107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</row>
    <row r="1179" spans="1:16" ht="12.75">
      <c r="A1179" s="107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</row>
    <row r="1180" spans="1:16" ht="12.75">
      <c r="A1180" s="107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</row>
    <row r="1181" spans="1:16" ht="12.75">
      <c r="A1181" s="107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</row>
    <row r="1182" spans="1:16" ht="12.75">
      <c r="A1182" s="107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</row>
    <row r="1183" spans="1:16" ht="12.75">
      <c r="A1183" s="107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</row>
    <row r="1184" spans="1:16" ht="12.75">
      <c r="A1184" s="107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</row>
    <row r="1185" spans="1:16" ht="12.75">
      <c r="A1185" s="107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</row>
    <row r="1186" spans="1:16" ht="12.75">
      <c r="A1186" s="107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</row>
    <row r="1187" spans="1:16" ht="12.75">
      <c r="A1187" s="10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</row>
    <row r="1188" spans="1:16" ht="12.75">
      <c r="A1188" s="107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</row>
    <row r="1189" spans="1:16" ht="12.75">
      <c r="A1189" s="107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</row>
    <row r="1190" spans="1:16" ht="12.75">
      <c r="A1190" s="107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</row>
    <row r="1191" spans="1:16" ht="12.75">
      <c r="A1191" s="107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</row>
    <row r="1192" spans="1:16" ht="12.75">
      <c r="A1192" s="107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</row>
    <row r="1193" spans="1:16" ht="12.75">
      <c r="A1193" s="107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</row>
    <row r="1194" spans="1:16" ht="12.75">
      <c r="A1194" s="107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</row>
    <row r="1195" spans="1:16" ht="12.75">
      <c r="A1195" s="107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</row>
    <row r="1196" spans="1:16" ht="12.75">
      <c r="A1196" s="107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</row>
    <row r="1197" spans="1:16" ht="12.75">
      <c r="A1197" s="10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</row>
    <row r="1198" spans="1:16" ht="12.75">
      <c r="A1198" s="107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</row>
    <row r="1199" spans="1:16" ht="12.75">
      <c r="A1199" s="107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</row>
    <row r="1200" spans="1:16" ht="12.75">
      <c r="A1200" s="107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</row>
    <row r="1201" spans="1:16" ht="12.75">
      <c r="A1201" s="107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</row>
    <row r="1202" spans="1:16" ht="12.75">
      <c r="A1202" s="107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</row>
    <row r="1203" spans="1:16" ht="12.75">
      <c r="A1203" s="107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</row>
    <row r="1204" spans="1:16" ht="12.75">
      <c r="A1204" s="107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</row>
    <row r="1205" spans="1:16" ht="12.75">
      <c r="A1205" s="107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</row>
    <row r="1206" spans="1:16" ht="12.75">
      <c r="A1206" s="107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</row>
    <row r="1207" spans="1:16" ht="12.75">
      <c r="A1207" s="1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</row>
    <row r="1208" spans="1:16" ht="12.75">
      <c r="A1208" s="107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</row>
    <row r="1209" spans="1:16" ht="12.75">
      <c r="A1209" s="107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</row>
    <row r="1210" spans="1:16" ht="12.75">
      <c r="A1210" s="107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</row>
    <row r="1211" spans="1:16" ht="12.75">
      <c r="A1211" s="107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</row>
    <row r="1212" spans="1:16" ht="12.75">
      <c r="A1212" s="107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</row>
    <row r="1213" spans="1:16" ht="12.75">
      <c r="A1213" s="107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</row>
    <row r="1214" spans="1:16" ht="12.75">
      <c r="A1214" s="107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</row>
    <row r="1215" spans="1:16" ht="12.75">
      <c r="A1215" s="107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</row>
    <row r="1216" spans="1:16" ht="12.75">
      <c r="A1216" s="107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</row>
    <row r="1217" spans="1:16" ht="12.75">
      <c r="A1217" s="10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</row>
    <row r="1218" spans="1:16" ht="12.75">
      <c r="A1218" s="107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</row>
    <row r="1219" spans="1:16" ht="12.75">
      <c r="A1219" s="107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</row>
    <row r="1220" spans="1:16" ht="12.75">
      <c r="A1220" s="107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</row>
    <row r="1221" spans="1:16" ht="12.75">
      <c r="A1221" s="107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</row>
    <row r="1222" spans="1:16" ht="12.75">
      <c r="A1222" s="107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</row>
    <row r="1223" spans="1:16" ht="12.75">
      <c r="A1223" s="107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</row>
    <row r="1224" spans="1:16" ht="12.75">
      <c r="A1224" s="107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</row>
    <row r="1225" spans="1:16" ht="12.75">
      <c r="A1225" s="107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</row>
    <row r="1226" spans="1:16" ht="12.75">
      <c r="A1226" s="107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</row>
    <row r="1227" spans="1:16" ht="12.75">
      <c r="A1227" s="10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</row>
    <row r="1228" spans="1:16" ht="12.75">
      <c r="A1228" s="107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</row>
    <row r="1229" spans="1:16" ht="12.75">
      <c r="A1229" s="107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</row>
    <row r="1230" spans="1:16" ht="12.75">
      <c r="A1230" s="107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</row>
    <row r="1231" spans="1:16" ht="12.75">
      <c r="A1231" s="107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</row>
    <row r="1232" spans="1:16" ht="12.75">
      <c r="A1232" s="107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</row>
    <row r="1233" spans="1:16" ht="12.75">
      <c r="A1233" s="107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</row>
    <row r="1234" spans="1:16" ht="12.75">
      <c r="A1234" s="107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</row>
    <row r="1235" spans="1:16" ht="12.75">
      <c r="A1235" s="107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</row>
    <row r="1236" spans="1:16" ht="12.75">
      <c r="A1236" s="107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</row>
    <row r="1237" spans="1:16" ht="12.75">
      <c r="A1237" s="10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</row>
    <row r="1238" spans="1:16" ht="12.75">
      <c r="A1238" s="107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</row>
    <row r="1239" spans="1:16" ht="12.75">
      <c r="A1239" s="107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</row>
    <row r="1240" spans="1:16" ht="12.75">
      <c r="A1240" s="107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</row>
    <row r="1241" spans="1:16" ht="12.75">
      <c r="A1241" s="107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</row>
    <row r="1242" spans="1:16" ht="12.75">
      <c r="A1242" s="107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</row>
    <row r="1243" spans="1:16" ht="12.75">
      <c r="A1243" s="107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</row>
    <row r="1244" spans="1:16" ht="12.75">
      <c r="A1244" s="107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</row>
    <row r="1245" spans="1:16" ht="12.75">
      <c r="A1245" s="107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</row>
    <row r="1246" spans="1:16" ht="12.75">
      <c r="A1246" s="107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</row>
    <row r="1247" spans="1:16" ht="12.75">
      <c r="A1247" s="10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</row>
    <row r="1248" spans="1:16" ht="12.75">
      <c r="A1248" s="107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</row>
    <row r="1249" spans="1:16" ht="12.75">
      <c r="A1249" s="107"/>
      <c r="B1249" s="107"/>
      <c r="C1249" s="107"/>
      <c r="D1249" s="107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</row>
    <row r="1250" spans="1:16" ht="12.75">
      <c r="A1250" s="107"/>
      <c r="B1250" s="107"/>
      <c r="C1250" s="107"/>
      <c r="D1250" s="107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</row>
    <row r="1251" spans="1:16" ht="12.75">
      <c r="A1251" s="107"/>
      <c r="B1251" s="107"/>
      <c r="C1251" s="107"/>
      <c r="D1251" s="107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</row>
    <row r="1252" spans="1:16" ht="12.75">
      <c r="A1252" s="107"/>
      <c r="B1252" s="107"/>
      <c r="C1252" s="107"/>
      <c r="D1252" s="107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</row>
    <row r="1253" spans="1:16" ht="12.75">
      <c r="A1253" s="107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</row>
    <row r="1254" spans="1:16" ht="12.75">
      <c r="A1254" s="107"/>
      <c r="B1254" s="107"/>
      <c r="C1254" s="107"/>
      <c r="D1254" s="107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</row>
    <row r="1255" spans="1:16" ht="12.75">
      <c r="A1255" s="107"/>
      <c r="B1255" s="107"/>
      <c r="C1255" s="107"/>
      <c r="D1255" s="107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</row>
    <row r="1256" spans="1:16" ht="12.75">
      <c r="A1256" s="107"/>
      <c r="B1256" s="107"/>
      <c r="C1256" s="107"/>
      <c r="D1256" s="107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</row>
    <row r="1257" spans="1:16" ht="12.75">
      <c r="A1257" s="107"/>
      <c r="B1257" s="107"/>
      <c r="C1257" s="107"/>
      <c r="D1257" s="107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</row>
    <row r="1258" spans="1:16" ht="12.75">
      <c r="A1258" s="107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</row>
    <row r="1259" spans="1:16" ht="12.75">
      <c r="A1259" s="107"/>
      <c r="B1259" s="107"/>
      <c r="C1259" s="107"/>
      <c r="D1259" s="107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</row>
    <row r="1260" spans="1:16" ht="12.75">
      <c r="A1260" s="107"/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</row>
    <row r="1261" spans="1:16" ht="12.75">
      <c r="A1261" s="107"/>
      <c r="B1261" s="107"/>
      <c r="C1261" s="107"/>
      <c r="D1261" s="107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</row>
    <row r="1262" spans="1:16" ht="12.75">
      <c r="A1262" s="107"/>
      <c r="B1262" s="107"/>
      <c r="C1262" s="107"/>
      <c r="D1262" s="107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</row>
  </sheetData>
  <sheetProtection/>
  <mergeCells count="23">
    <mergeCell ref="A24:R24"/>
    <mergeCell ref="P7:P8"/>
    <mergeCell ref="Q7:Q8"/>
    <mergeCell ref="R7:R8"/>
    <mergeCell ref="A10:R10"/>
    <mergeCell ref="A15:R15"/>
    <mergeCell ref="A20:R20"/>
    <mergeCell ref="O1:R1"/>
    <mergeCell ref="A3:R3"/>
    <mergeCell ref="A4:R4"/>
    <mergeCell ref="A6:A8"/>
    <mergeCell ref="B6:B8"/>
    <mergeCell ref="C6:C8"/>
    <mergeCell ref="D6:R6"/>
    <mergeCell ref="D7:D8"/>
    <mergeCell ref="E7:E8"/>
    <mergeCell ref="F7:I7"/>
    <mergeCell ref="J7:J8"/>
    <mergeCell ref="K7:K8"/>
    <mergeCell ref="L7:L8"/>
    <mergeCell ref="M7:M8"/>
    <mergeCell ref="N7:N8"/>
    <mergeCell ref="O7:O8"/>
  </mergeCells>
  <printOptions horizontalCentered="1"/>
  <pageMargins left="1.1811023622047245" right="0.1968503937007874" top="0.7874015748031497" bottom="0.3937007874015748" header="0.1968503937007874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Гемаксон Алексей Юрьевич</cp:lastModifiedBy>
  <cp:lastPrinted>2016-12-22T22:49:51Z</cp:lastPrinted>
  <dcterms:created xsi:type="dcterms:W3CDTF">2011-03-10T10:26:24Z</dcterms:created>
  <dcterms:modified xsi:type="dcterms:W3CDTF">2016-12-22T22:49:52Z</dcterms:modified>
  <cp:category/>
  <cp:version/>
  <cp:contentType/>
  <cp:contentStatus/>
</cp:coreProperties>
</file>